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ikolay_speshilov\stat_hockey\stat_xls\"/>
    </mc:Choice>
  </mc:AlternateContent>
  <xr:revisionPtr revIDLastSave="0" documentId="13_ncr:1_{ED0AF0C2-7004-4A48-A732-2B25338B7CAD}" xr6:coauthVersionLast="47" xr6:coauthVersionMax="47" xr10:uidLastSave="{00000000-0000-0000-0000-000000000000}"/>
  <bookViews>
    <workbookView xWindow="-100" yWindow="-100" windowWidth="21467" windowHeight="11443" tabRatio="831" activeTab="4" xr2:uid="{00000000-000D-0000-FFFF-FFFF00000000}"/>
  </bookViews>
  <sheets>
    <sheet name="game1" sheetId="1" r:id="rId1"/>
    <sheet name="game2" sheetId="2" r:id="rId2"/>
    <sheet name="game3" sheetId="3" r:id="rId3"/>
    <sheet name="game4" sheetId="4" r:id="rId4"/>
    <sheet name="Итоговая" sheetId="7" r:id="rId5"/>
    <sheet name="1 Титан-Академия 17" sheetId="8" r:id="rId6"/>
    <sheet name="2 Титан-ЦСК ВВС 17" sheetId="9" r:id="rId7"/>
    <sheet name="3 Титан-ЦСК ВВС 16" sheetId="10" r:id="rId8"/>
    <sheet name="4 Титан-Академия 16" sheetId="11" r:id="rId9"/>
    <sheet name="5 Титан-Lion School" sheetId="12" state="hidden" r:id="rId10"/>
    <sheet name="6 Титан-Волки" sheetId="13" state="hidden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1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3" i="1"/>
  <c r="E23" i="8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Y49" i="13"/>
  <c r="U49" i="13"/>
  <c r="Q49" i="13"/>
  <c r="M49" i="13"/>
  <c r="I49" i="13"/>
  <c r="Y48" i="13"/>
  <c r="U48" i="13"/>
  <c r="Q48" i="13"/>
  <c r="M48" i="13"/>
  <c r="I48" i="13"/>
  <c r="Y47" i="13"/>
  <c r="U47" i="13"/>
  <c r="Q47" i="13"/>
  <c r="M47" i="13"/>
  <c r="I47" i="13"/>
  <c r="Y46" i="13"/>
  <c r="U46" i="13"/>
  <c r="W45" i="13" s="1"/>
  <c r="Q46" i="13"/>
  <c r="S45" i="13" s="1"/>
  <c r="M46" i="13"/>
  <c r="I46" i="13"/>
  <c r="Y45" i="13"/>
  <c r="AA45" i="13" s="1"/>
  <c r="U45" i="13"/>
  <c r="Q45" i="13"/>
  <c r="O45" i="13"/>
  <c r="M45" i="13"/>
  <c r="I45" i="13"/>
  <c r="K45" i="13" s="1"/>
  <c r="Y44" i="13"/>
  <c r="AA43" i="13" s="1"/>
  <c r="U44" i="13"/>
  <c r="Q44" i="13"/>
  <c r="M44" i="13"/>
  <c r="O43" i="13" s="1"/>
  <c r="I44" i="13"/>
  <c r="Y43" i="13"/>
  <c r="U43" i="13"/>
  <c r="W43" i="13" s="1"/>
  <c r="S43" i="13"/>
  <c r="Q43" i="13"/>
  <c r="M43" i="13"/>
  <c r="K43" i="13"/>
  <c r="I43" i="13"/>
  <c r="Y42" i="13"/>
  <c r="U42" i="13"/>
  <c r="Q42" i="13"/>
  <c r="M42" i="13"/>
  <c r="I42" i="13"/>
  <c r="Y41" i="13"/>
  <c r="U41" i="13"/>
  <c r="Q41" i="13"/>
  <c r="M41" i="13"/>
  <c r="I41" i="13"/>
  <c r="Y40" i="13"/>
  <c r="U40" i="13"/>
  <c r="Q40" i="13"/>
  <c r="M40" i="13"/>
  <c r="I40" i="13"/>
  <c r="AA39" i="13"/>
  <c r="Y39" i="13"/>
  <c r="U39" i="13"/>
  <c r="W39" i="13" s="1"/>
  <c r="Q39" i="13"/>
  <c r="M39" i="13"/>
  <c r="O39" i="13" s="1"/>
  <c r="K39" i="13"/>
  <c r="I39" i="13"/>
  <c r="Y38" i="13"/>
  <c r="U38" i="13"/>
  <c r="Q38" i="13"/>
  <c r="S37" i="13" s="1"/>
  <c r="M38" i="13"/>
  <c r="O37" i="13" s="1"/>
  <c r="I38" i="13"/>
  <c r="Y37" i="13"/>
  <c r="U37" i="13"/>
  <c r="Q37" i="13"/>
  <c r="M37" i="13"/>
  <c r="I37" i="13"/>
  <c r="K37" i="13" s="1"/>
  <c r="Y36" i="13"/>
  <c r="AA35" i="13" s="1"/>
  <c r="U36" i="13"/>
  <c r="Q36" i="13"/>
  <c r="S35" i="13" s="1"/>
  <c r="M36" i="13"/>
  <c r="O35" i="13" s="1"/>
  <c r="I36" i="13"/>
  <c r="Y35" i="13"/>
  <c r="U35" i="13"/>
  <c r="W35" i="13" s="1"/>
  <c r="Q35" i="13"/>
  <c r="M35" i="13"/>
  <c r="I35" i="13"/>
  <c r="Y32" i="13"/>
  <c r="U32" i="13"/>
  <c r="C24" i="13" s="1"/>
  <c r="Q32" i="13"/>
  <c r="C28" i="13" s="1"/>
  <c r="M32" i="13"/>
  <c r="C30" i="13" s="1"/>
  <c r="I32" i="13"/>
  <c r="C23" i="13" s="1"/>
  <c r="Y31" i="13"/>
  <c r="U31" i="13"/>
  <c r="Q31" i="13"/>
  <c r="M31" i="13"/>
  <c r="I31" i="13"/>
  <c r="Y30" i="13"/>
  <c r="U30" i="13"/>
  <c r="Q30" i="13"/>
  <c r="M30" i="13"/>
  <c r="I30" i="13"/>
  <c r="E30" i="13"/>
  <c r="E28" i="13" s="1"/>
  <c r="Y29" i="13"/>
  <c r="U29" i="13"/>
  <c r="Q29" i="13"/>
  <c r="S28" i="13" s="1"/>
  <c r="M29" i="13"/>
  <c r="I29" i="13"/>
  <c r="E29" i="13"/>
  <c r="Y28" i="13"/>
  <c r="AA28" i="13" s="1"/>
  <c r="U28" i="13"/>
  <c r="W28" i="13" s="1"/>
  <c r="Q28" i="13"/>
  <c r="M28" i="13"/>
  <c r="K28" i="13"/>
  <c r="I28" i="13"/>
  <c r="Y27" i="13"/>
  <c r="AA26" i="13" s="1"/>
  <c r="U27" i="13"/>
  <c r="Q27" i="13"/>
  <c r="M27" i="13"/>
  <c r="I27" i="13"/>
  <c r="E27" i="13"/>
  <c r="Y26" i="13"/>
  <c r="U26" i="13"/>
  <c r="W26" i="13" s="1"/>
  <c r="S26" i="13"/>
  <c r="Q26" i="13"/>
  <c r="M26" i="13"/>
  <c r="K26" i="13"/>
  <c r="I26" i="13"/>
  <c r="Y25" i="13"/>
  <c r="U25" i="13"/>
  <c r="Q25" i="13"/>
  <c r="M25" i="13"/>
  <c r="I25" i="13"/>
  <c r="Y24" i="13"/>
  <c r="U24" i="13"/>
  <c r="Q24" i="13"/>
  <c r="M24" i="13"/>
  <c r="I24" i="13"/>
  <c r="E24" i="13"/>
  <c r="E22" i="13" s="1"/>
  <c r="Y23" i="13"/>
  <c r="U23" i="13"/>
  <c r="Q23" i="13"/>
  <c r="M23" i="13"/>
  <c r="I23" i="13"/>
  <c r="E23" i="13"/>
  <c r="Y22" i="13"/>
  <c r="U22" i="13"/>
  <c r="Q22" i="13"/>
  <c r="M22" i="13"/>
  <c r="O22" i="13" s="1"/>
  <c r="I22" i="13"/>
  <c r="Y21" i="13"/>
  <c r="AA20" i="13" s="1"/>
  <c r="U21" i="13"/>
  <c r="W22" i="13" s="1"/>
  <c r="Q21" i="13"/>
  <c r="M21" i="13"/>
  <c r="I21" i="13"/>
  <c r="K20" i="13" s="1"/>
  <c r="E21" i="13"/>
  <c r="Y20" i="13"/>
  <c r="U20" i="13"/>
  <c r="Q20" i="13"/>
  <c r="M20" i="13"/>
  <c r="I20" i="13"/>
  <c r="Y19" i="13"/>
  <c r="AA18" i="13" s="1"/>
  <c r="U19" i="13"/>
  <c r="Q19" i="13"/>
  <c r="M19" i="13"/>
  <c r="I19" i="13"/>
  <c r="K18" i="13" s="1"/>
  <c r="Y18" i="13"/>
  <c r="U18" i="13"/>
  <c r="S18" i="13"/>
  <c r="Q18" i="13"/>
  <c r="M18" i="13"/>
  <c r="I18" i="13"/>
  <c r="Y16" i="13"/>
  <c r="C29" i="13" s="1"/>
  <c r="U16" i="13"/>
  <c r="C22" i="13" s="1"/>
  <c r="Q16" i="13"/>
  <c r="C27" i="13" s="1"/>
  <c r="M16" i="13"/>
  <c r="C26" i="13" s="1"/>
  <c r="I16" i="13"/>
  <c r="C25" i="13" s="1"/>
  <c r="Y15" i="13"/>
  <c r="U15" i="13"/>
  <c r="Q15" i="13"/>
  <c r="M15" i="13"/>
  <c r="I15" i="13"/>
  <c r="Y14" i="13"/>
  <c r="U14" i="13"/>
  <c r="Q14" i="13"/>
  <c r="M14" i="13"/>
  <c r="I14" i="13"/>
  <c r="Y13" i="13"/>
  <c r="AA12" i="13" s="1"/>
  <c r="U13" i="13"/>
  <c r="W12" i="13" s="1"/>
  <c r="Q13" i="13"/>
  <c r="M13" i="13"/>
  <c r="O12" i="13" s="1"/>
  <c r="I13" i="13"/>
  <c r="A13" i="13" s="1"/>
  <c r="Y12" i="13"/>
  <c r="U12" i="13"/>
  <c r="Q12" i="13"/>
  <c r="S12" i="13" s="1"/>
  <c r="M12" i="13"/>
  <c r="I12" i="13"/>
  <c r="A12" i="13"/>
  <c r="Y11" i="13"/>
  <c r="U11" i="13"/>
  <c r="Q11" i="13"/>
  <c r="S10" i="13" s="1"/>
  <c r="M11" i="13"/>
  <c r="I11" i="13"/>
  <c r="E11" i="13"/>
  <c r="E9" i="13" s="1"/>
  <c r="Y10" i="13"/>
  <c r="AA10" i="13" s="1"/>
  <c r="U10" i="13"/>
  <c r="Q10" i="13"/>
  <c r="M10" i="13"/>
  <c r="K10" i="13"/>
  <c r="I10" i="13"/>
  <c r="E10" i="13"/>
  <c r="G10" i="13" s="1"/>
  <c r="Y9" i="13"/>
  <c r="U9" i="13"/>
  <c r="Q9" i="13"/>
  <c r="M9" i="13"/>
  <c r="I9" i="13"/>
  <c r="A18" i="13" s="1"/>
  <c r="Y8" i="13"/>
  <c r="U8" i="13"/>
  <c r="Q8" i="13"/>
  <c r="M8" i="13"/>
  <c r="I8" i="13"/>
  <c r="Y7" i="13"/>
  <c r="U7" i="13"/>
  <c r="Q7" i="13"/>
  <c r="M7" i="13"/>
  <c r="I7" i="13"/>
  <c r="Y6" i="13"/>
  <c r="U6" i="13"/>
  <c r="W6" i="13" s="1"/>
  <c r="Q6" i="13"/>
  <c r="M6" i="13"/>
  <c r="I6" i="13"/>
  <c r="C6" i="13"/>
  <c r="Y5" i="13"/>
  <c r="U5" i="13"/>
  <c r="Q5" i="13"/>
  <c r="M5" i="13"/>
  <c r="O4" i="13" s="1"/>
  <c r="I5" i="13"/>
  <c r="E5" i="13"/>
  <c r="E3" i="13" s="1"/>
  <c r="C5" i="13"/>
  <c r="Y4" i="13"/>
  <c r="AA4" i="13" s="1"/>
  <c r="U4" i="13"/>
  <c r="Q4" i="13"/>
  <c r="M4" i="13"/>
  <c r="I4" i="13"/>
  <c r="K4" i="13" s="1"/>
  <c r="E4" i="13"/>
  <c r="G4" i="13" s="1"/>
  <c r="Y3" i="13"/>
  <c r="U3" i="13"/>
  <c r="Q3" i="13"/>
  <c r="M3" i="13"/>
  <c r="I3" i="13"/>
  <c r="Y2" i="13"/>
  <c r="U2" i="13"/>
  <c r="W2" i="13" s="1"/>
  <c r="Q2" i="13"/>
  <c r="M2" i="13"/>
  <c r="I2" i="13"/>
  <c r="E2" i="13"/>
  <c r="C2" i="13"/>
  <c r="A2" i="13"/>
  <c r="Y49" i="12"/>
  <c r="U49" i="12"/>
  <c r="Q49" i="12"/>
  <c r="M49" i="12"/>
  <c r="I49" i="12"/>
  <c r="Y48" i="12"/>
  <c r="U48" i="12"/>
  <c r="Q48" i="12"/>
  <c r="M48" i="12"/>
  <c r="I48" i="12"/>
  <c r="Y47" i="12"/>
  <c r="U47" i="12"/>
  <c r="Q47" i="12"/>
  <c r="M47" i="12"/>
  <c r="I47" i="12"/>
  <c r="Y46" i="12"/>
  <c r="U46" i="12"/>
  <c r="Q46" i="12"/>
  <c r="M46" i="12"/>
  <c r="I46" i="12"/>
  <c r="Y45" i="12"/>
  <c r="U45" i="12"/>
  <c r="Q45" i="12"/>
  <c r="M45" i="12"/>
  <c r="I45" i="12"/>
  <c r="Y44" i="12"/>
  <c r="AA43" i="12" s="1"/>
  <c r="U44" i="12"/>
  <c r="Q44" i="12"/>
  <c r="M44" i="12"/>
  <c r="O43" i="12" s="1"/>
  <c r="I44" i="12"/>
  <c r="Y43" i="12"/>
  <c r="U43" i="12"/>
  <c r="Q43" i="12"/>
  <c r="S43" i="12" s="1"/>
  <c r="M43" i="12"/>
  <c r="I43" i="12"/>
  <c r="Y42" i="12"/>
  <c r="U42" i="12"/>
  <c r="Q42" i="12"/>
  <c r="M42" i="12"/>
  <c r="I42" i="12"/>
  <c r="Y41" i="12"/>
  <c r="U41" i="12"/>
  <c r="Q41" i="12"/>
  <c r="M41" i="12"/>
  <c r="I41" i="12"/>
  <c r="I41" i="7" s="1"/>
  <c r="Y40" i="12"/>
  <c r="U40" i="12"/>
  <c r="Q40" i="12"/>
  <c r="M40" i="12"/>
  <c r="I40" i="12"/>
  <c r="Y39" i="12"/>
  <c r="U39" i="12"/>
  <c r="W39" i="12" s="1"/>
  <c r="Q39" i="12"/>
  <c r="M39" i="12"/>
  <c r="I39" i="12"/>
  <c r="Y38" i="12"/>
  <c r="U38" i="12"/>
  <c r="W37" i="12" s="1"/>
  <c r="Q38" i="12"/>
  <c r="M38" i="12"/>
  <c r="O39" i="12" s="1"/>
  <c r="I38" i="12"/>
  <c r="K37" i="12" s="1"/>
  <c r="Y37" i="12"/>
  <c r="U37" i="12"/>
  <c r="Q37" i="12"/>
  <c r="S37" i="12" s="1"/>
  <c r="M37" i="12"/>
  <c r="O37" i="12" s="1"/>
  <c r="I37" i="12"/>
  <c r="Y36" i="12"/>
  <c r="U36" i="12"/>
  <c r="Q36" i="12"/>
  <c r="S35" i="12" s="1"/>
  <c r="M36" i="12"/>
  <c r="I36" i="12"/>
  <c r="Y35" i="12"/>
  <c r="AA35" i="12" s="1"/>
  <c r="U35" i="12"/>
  <c r="Q35" i="12"/>
  <c r="M35" i="12"/>
  <c r="I35" i="12"/>
  <c r="Y32" i="12"/>
  <c r="U32" i="12"/>
  <c r="C24" i="12" s="1"/>
  <c r="Q32" i="12"/>
  <c r="C28" i="12" s="1"/>
  <c r="M32" i="12"/>
  <c r="C30" i="12" s="1"/>
  <c r="I32" i="12"/>
  <c r="C23" i="12" s="1"/>
  <c r="Y31" i="12"/>
  <c r="U31" i="12"/>
  <c r="Q31" i="12"/>
  <c r="M31" i="12"/>
  <c r="I31" i="12"/>
  <c r="Y30" i="12"/>
  <c r="U30" i="12"/>
  <c r="Q30" i="12"/>
  <c r="M30" i="12"/>
  <c r="I30" i="12"/>
  <c r="E30" i="12"/>
  <c r="G29" i="12" s="1"/>
  <c r="Y29" i="12"/>
  <c r="U29" i="12"/>
  <c r="Q29" i="12"/>
  <c r="M29" i="12"/>
  <c r="O28" i="12" s="1"/>
  <c r="I29" i="12"/>
  <c r="E29" i="12"/>
  <c r="Y28" i="12"/>
  <c r="U28" i="12"/>
  <c r="Q28" i="12"/>
  <c r="M28" i="12"/>
  <c r="I28" i="12"/>
  <c r="E28" i="12"/>
  <c r="Y27" i="12"/>
  <c r="U27" i="12"/>
  <c r="Q27" i="12"/>
  <c r="S26" i="12" s="1"/>
  <c r="M27" i="12"/>
  <c r="O26" i="12" s="1"/>
  <c r="I27" i="12"/>
  <c r="E27" i="12"/>
  <c r="Y26" i="12"/>
  <c r="AA26" i="12" s="1"/>
  <c r="U26" i="12"/>
  <c r="Q26" i="12"/>
  <c r="M26" i="12"/>
  <c r="I26" i="12"/>
  <c r="K26" i="12" s="1"/>
  <c r="Y25" i="12"/>
  <c r="U25" i="12"/>
  <c r="Q25" i="12"/>
  <c r="M25" i="12"/>
  <c r="I25" i="12"/>
  <c r="Y24" i="12"/>
  <c r="U24" i="12"/>
  <c r="Q24" i="12"/>
  <c r="M24" i="12"/>
  <c r="M24" i="7" s="1"/>
  <c r="I24" i="12"/>
  <c r="E24" i="12"/>
  <c r="E22" i="12" s="1"/>
  <c r="Y23" i="12"/>
  <c r="U23" i="12"/>
  <c r="Q23" i="12"/>
  <c r="M23" i="12"/>
  <c r="I23" i="12"/>
  <c r="E23" i="12"/>
  <c r="E21" i="12" s="1"/>
  <c r="G21" i="12" s="1"/>
  <c r="Y22" i="12"/>
  <c r="AA22" i="12" s="1"/>
  <c r="U22" i="12"/>
  <c r="Q22" i="12"/>
  <c r="M22" i="12"/>
  <c r="O22" i="12" s="1"/>
  <c r="I22" i="12"/>
  <c r="Y21" i="12"/>
  <c r="U21" i="12"/>
  <c r="W22" i="12" s="1"/>
  <c r="Q21" i="12"/>
  <c r="M21" i="12"/>
  <c r="I21" i="12"/>
  <c r="Y20" i="12"/>
  <c r="U20" i="12"/>
  <c r="Q20" i="12"/>
  <c r="M20" i="12"/>
  <c r="I20" i="12"/>
  <c r="Y19" i="12"/>
  <c r="AA18" i="12" s="1"/>
  <c r="U19" i="12"/>
  <c r="Q19" i="12"/>
  <c r="M19" i="12"/>
  <c r="I19" i="12"/>
  <c r="K18" i="12" s="1"/>
  <c r="Y18" i="12"/>
  <c r="U18" i="12"/>
  <c r="Q18" i="12"/>
  <c r="S18" i="12" s="1"/>
  <c r="M18" i="12"/>
  <c r="I18" i="12"/>
  <c r="Y16" i="12"/>
  <c r="C29" i="12" s="1"/>
  <c r="U16" i="12"/>
  <c r="C22" i="12" s="1"/>
  <c r="Q16" i="12"/>
  <c r="C27" i="12" s="1"/>
  <c r="M16" i="12"/>
  <c r="C26" i="12" s="1"/>
  <c r="I16" i="12"/>
  <c r="C25" i="12" s="1"/>
  <c r="Y15" i="12"/>
  <c r="U15" i="12"/>
  <c r="Q15" i="12"/>
  <c r="M15" i="12"/>
  <c r="I15" i="12"/>
  <c r="Y14" i="12"/>
  <c r="U14" i="12"/>
  <c r="Q14" i="12"/>
  <c r="M14" i="12"/>
  <c r="I14" i="12"/>
  <c r="Y13" i="12"/>
  <c r="U13" i="12"/>
  <c r="Q13" i="12"/>
  <c r="M13" i="12"/>
  <c r="O12" i="12" s="1"/>
  <c r="I13" i="12"/>
  <c r="Y12" i="12"/>
  <c r="U12" i="12"/>
  <c r="Q12" i="12"/>
  <c r="M12" i="12"/>
  <c r="I12" i="12"/>
  <c r="Y11" i="12"/>
  <c r="U11" i="12"/>
  <c r="Q11" i="12"/>
  <c r="S10" i="12" s="1"/>
  <c r="M11" i="12"/>
  <c r="I11" i="12"/>
  <c r="E11" i="12"/>
  <c r="E9" i="12" s="1"/>
  <c r="Y10" i="12"/>
  <c r="U10" i="12"/>
  <c r="Q10" i="12"/>
  <c r="M10" i="12"/>
  <c r="I10" i="12"/>
  <c r="K10" i="12" s="1"/>
  <c r="E10" i="12"/>
  <c r="Y9" i="12"/>
  <c r="U9" i="12"/>
  <c r="Q9" i="12"/>
  <c r="M9" i="12"/>
  <c r="I9" i="12"/>
  <c r="Y8" i="12"/>
  <c r="U8" i="12"/>
  <c r="Q8" i="12"/>
  <c r="M8" i="12"/>
  <c r="I8" i="12"/>
  <c r="Y7" i="12"/>
  <c r="U7" i="12"/>
  <c r="Q7" i="12"/>
  <c r="M7" i="12"/>
  <c r="I7" i="12"/>
  <c r="A6" i="12" s="1"/>
  <c r="AA40" i="12" s="1"/>
  <c r="Y6" i="12"/>
  <c r="U6" i="12"/>
  <c r="Q6" i="12"/>
  <c r="S6" i="12" s="1"/>
  <c r="M6" i="12"/>
  <c r="A5" i="12" s="1"/>
  <c r="I6" i="12"/>
  <c r="C6" i="12"/>
  <c r="Y5" i="12"/>
  <c r="AA6" i="12" s="1"/>
  <c r="U5" i="12"/>
  <c r="Q5" i="12"/>
  <c r="M5" i="12"/>
  <c r="I5" i="12"/>
  <c r="E5" i="12"/>
  <c r="C5" i="12"/>
  <c r="Y4" i="12"/>
  <c r="AA4" i="12" s="1"/>
  <c r="U4" i="12"/>
  <c r="W4" i="12" s="1"/>
  <c r="Q4" i="12"/>
  <c r="S4" i="12" s="1"/>
  <c r="M4" i="12"/>
  <c r="I4" i="12"/>
  <c r="E4" i="12"/>
  <c r="Y3" i="12"/>
  <c r="U3" i="12"/>
  <c r="W2" i="12" s="1"/>
  <c r="Q3" i="12"/>
  <c r="M3" i="12"/>
  <c r="I3" i="12"/>
  <c r="E3" i="12"/>
  <c r="Y2" i="12"/>
  <c r="U2" i="12"/>
  <c r="Q2" i="12"/>
  <c r="M2" i="12"/>
  <c r="O2" i="12" s="1"/>
  <c r="I2" i="12"/>
  <c r="C2" i="12"/>
  <c r="A2" i="12"/>
  <c r="Y48" i="11"/>
  <c r="U48" i="11"/>
  <c r="Q48" i="11"/>
  <c r="M48" i="11"/>
  <c r="I48" i="11"/>
  <c r="Y47" i="11"/>
  <c r="U47" i="11"/>
  <c r="Q47" i="11"/>
  <c r="M47" i="11"/>
  <c r="I47" i="11"/>
  <c r="Y46" i="11"/>
  <c r="U46" i="11"/>
  <c r="Q46" i="11"/>
  <c r="M46" i="11"/>
  <c r="I46" i="11"/>
  <c r="Y45" i="11"/>
  <c r="U45" i="11"/>
  <c r="Q45" i="11"/>
  <c r="M45" i="11"/>
  <c r="I45" i="11"/>
  <c r="Y44" i="11"/>
  <c r="U44" i="11"/>
  <c r="Q44" i="11"/>
  <c r="M44" i="11"/>
  <c r="I44" i="11"/>
  <c r="Y43" i="11"/>
  <c r="U43" i="11"/>
  <c r="Q43" i="11"/>
  <c r="M43" i="11"/>
  <c r="I43" i="11"/>
  <c r="Y42" i="11"/>
  <c r="U42" i="11"/>
  <c r="Q42" i="11"/>
  <c r="M42" i="11"/>
  <c r="I42" i="11"/>
  <c r="Y41" i="11"/>
  <c r="U41" i="11"/>
  <c r="Q41" i="11"/>
  <c r="M41" i="11"/>
  <c r="I41" i="11"/>
  <c r="Y40" i="11"/>
  <c r="U40" i="11"/>
  <c r="Q40" i="11"/>
  <c r="M40" i="11"/>
  <c r="I40" i="11"/>
  <c r="Y39" i="11"/>
  <c r="U39" i="11"/>
  <c r="Q39" i="11"/>
  <c r="M39" i="11"/>
  <c r="I39" i="11"/>
  <c r="Y38" i="11"/>
  <c r="U38" i="11"/>
  <c r="Q38" i="11"/>
  <c r="M38" i="11"/>
  <c r="I38" i="11"/>
  <c r="Y37" i="11"/>
  <c r="U37" i="11"/>
  <c r="Q37" i="11"/>
  <c r="M37" i="11"/>
  <c r="I37" i="11"/>
  <c r="Y36" i="11"/>
  <c r="U36" i="11"/>
  <c r="Q36" i="11"/>
  <c r="M36" i="11"/>
  <c r="I36" i="11"/>
  <c r="Y35" i="11"/>
  <c r="U35" i="11"/>
  <c r="Q35" i="11"/>
  <c r="M35" i="11"/>
  <c r="I35" i="11"/>
  <c r="Y31" i="11"/>
  <c r="U31" i="11"/>
  <c r="Q31" i="11"/>
  <c r="M31" i="11"/>
  <c r="I31" i="11"/>
  <c r="Y30" i="11"/>
  <c r="U30" i="11"/>
  <c r="Q30" i="11"/>
  <c r="M30" i="11"/>
  <c r="I30" i="11"/>
  <c r="E30" i="11"/>
  <c r="E28" i="11" s="1"/>
  <c r="Y29" i="11"/>
  <c r="U29" i="11"/>
  <c r="Q29" i="11"/>
  <c r="M29" i="11"/>
  <c r="I29" i="11"/>
  <c r="E29" i="11"/>
  <c r="Y28" i="11"/>
  <c r="U28" i="11"/>
  <c r="Q28" i="11"/>
  <c r="M28" i="11"/>
  <c r="I28" i="11"/>
  <c r="Y27" i="11"/>
  <c r="U27" i="11"/>
  <c r="Q27" i="11"/>
  <c r="M27" i="11"/>
  <c r="I27" i="11"/>
  <c r="Y26" i="11"/>
  <c r="U26" i="11"/>
  <c r="Q26" i="11"/>
  <c r="M26" i="11"/>
  <c r="I26" i="11"/>
  <c r="Y25" i="11"/>
  <c r="U25" i="11"/>
  <c r="Q25" i="11"/>
  <c r="M25" i="11"/>
  <c r="I25" i="11"/>
  <c r="Y24" i="11"/>
  <c r="U24" i="11"/>
  <c r="Q24" i="11"/>
  <c r="M24" i="11"/>
  <c r="I24" i="11"/>
  <c r="E24" i="11"/>
  <c r="E22" i="11" s="1"/>
  <c r="Y23" i="11"/>
  <c r="U23" i="11"/>
  <c r="Q23" i="11"/>
  <c r="M23" i="11"/>
  <c r="I23" i="11"/>
  <c r="E23" i="11"/>
  <c r="Y22" i="11"/>
  <c r="U22" i="11"/>
  <c r="Q22" i="11"/>
  <c r="M22" i="11"/>
  <c r="I22" i="11"/>
  <c r="Y21" i="11"/>
  <c r="U21" i="11"/>
  <c r="Q21" i="11"/>
  <c r="M21" i="11"/>
  <c r="I21" i="11"/>
  <c r="Y20" i="11"/>
  <c r="U20" i="11"/>
  <c r="Q20" i="11"/>
  <c r="M20" i="11"/>
  <c r="I20" i="11"/>
  <c r="Y19" i="11"/>
  <c r="U19" i="11"/>
  <c r="Q19" i="11"/>
  <c r="M19" i="11"/>
  <c r="I19" i="11"/>
  <c r="Y18" i="11"/>
  <c r="U18" i="11"/>
  <c r="Q18" i="11"/>
  <c r="M18" i="11"/>
  <c r="I18" i="11"/>
  <c r="Y15" i="11"/>
  <c r="U15" i="11"/>
  <c r="Q15" i="11"/>
  <c r="M15" i="11"/>
  <c r="I15" i="11"/>
  <c r="Y14" i="11"/>
  <c r="U14" i="11"/>
  <c r="Q14" i="11"/>
  <c r="M14" i="11"/>
  <c r="I14" i="11"/>
  <c r="Y13" i="11"/>
  <c r="U13" i="11"/>
  <c r="Q13" i="11"/>
  <c r="M13" i="11"/>
  <c r="I13" i="11"/>
  <c r="Y12" i="11"/>
  <c r="U12" i="11"/>
  <c r="Q12" i="11"/>
  <c r="M12" i="11"/>
  <c r="I12" i="11"/>
  <c r="Y11" i="11"/>
  <c r="U11" i="11"/>
  <c r="Q11" i="11"/>
  <c r="M11" i="11"/>
  <c r="I11" i="11"/>
  <c r="E11" i="11"/>
  <c r="Y10" i="11"/>
  <c r="U10" i="11"/>
  <c r="Q10" i="11"/>
  <c r="M10" i="11"/>
  <c r="I10" i="11"/>
  <c r="E10" i="11"/>
  <c r="Y9" i="11"/>
  <c r="U9" i="11"/>
  <c r="Q9" i="11"/>
  <c r="M9" i="11"/>
  <c r="I9" i="11"/>
  <c r="E9" i="11"/>
  <c r="Y8" i="11"/>
  <c r="U8" i="11"/>
  <c r="Q8" i="11"/>
  <c r="M8" i="11"/>
  <c r="I8" i="11"/>
  <c r="E8" i="11"/>
  <c r="Y7" i="11"/>
  <c r="U7" i="11"/>
  <c r="Q7" i="11"/>
  <c r="M7" i="11"/>
  <c r="I7" i="11"/>
  <c r="Y6" i="11"/>
  <c r="U6" i="11"/>
  <c r="Q6" i="11"/>
  <c r="M6" i="11"/>
  <c r="I6" i="11"/>
  <c r="C6" i="11"/>
  <c r="Y5" i="11"/>
  <c r="U5" i="11"/>
  <c r="Q5" i="11"/>
  <c r="M5" i="11"/>
  <c r="I5" i="11"/>
  <c r="E5" i="11"/>
  <c r="E3" i="11" s="1"/>
  <c r="C5" i="11"/>
  <c r="C7" i="11" s="1"/>
  <c r="Y4" i="11"/>
  <c r="U4" i="11"/>
  <c r="Q4" i="11"/>
  <c r="M4" i="11"/>
  <c r="I4" i="11"/>
  <c r="G4" i="11"/>
  <c r="E4" i="11"/>
  <c r="C4" i="11"/>
  <c r="Y3" i="11"/>
  <c r="U3" i="11"/>
  <c r="Q3" i="11"/>
  <c r="M3" i="11"/>
  <c r="I3" i="11"/>
  <c r="C3" i="11"/>
  <c r="Y2" i="11"/>
  <c r="U2" i="11"/>
  <c r="Q2" i="11"/>
  <c r="M2" i="11"/>
  <c r="I2" i="11"/>
  <c r="E2" i="11"/>
  <c r="C2" i="11"/>
  <c r="A2" i="11"/>
  <c r="Y48" i="10"/>
  <c r="U48" i="10"/>
  <c r="Q48" i="10"/>
  <c r="M48" i="10"/>
  <c r="I48" i="10"/>
  <c r="Y47" i="10"/>
  <c r="U47" i="10"/>
  <c r="Q47" i="10"/>
  <c r="M47" i="10"/>
  <c r="I47" i="10"/>
  <c r="Y46" i="10"/>
  <c r="U46" i="10"/>
  <c r="Q46" i="10"/>
  <c r="M46" i="10"/>
  <c r="I46" i="10"/>
  <c r="Y45" i="10"/>
  <c r="U45" i="10"/>
  <c r="Q45" i="10"/>
  <c r="M45" i="10"/>
  <c r="I45" i="10"/>
  <c r="Y44" i="10"/>
  <c r="U44" i="10"/>
  <c r="Q44" i="10"/>
  <c r="M44" i="10"/>
  <c r="I44" i="10"/>
  <c r="Y43" i="10"/>
  <c r="U43" i="10"/>
  <c r="Q43" i="10"/>
  <c r="M43" i="10"/>
  <c r="I43" i="10"/>
  <c r="Y42" i="10"/>
  <c r="U42" i="10"/>
  <c r="Q42" i="10"/>
  <c r="M42" i="10"/>
  <c r="I42" i="10"/>
  <c r="Y41" i="10"/>
  <c r="U41" i="10"/>
  <c r="Q41" i="10"/>
  <c r="M41" i="10"/>
  <c r="I41" i="10"/>
  <c r="Y40" i="10"/>
  <c r="U40" i="10"/>
  <c r="Q40" i="10"/>
  <c r="M40" i="10"/>
  <c r="I40" i="10"/>
  <c r="Y39" i="10"/>
  <c r="U39" i="10"/>
  <c r="Q39" i="10"/>
  <c r="M39" i="10"/>
  <c r="I39" i="10"/>
  <c r="Y38" i="10"/>
  <c r="U38" i="10"/>
  <c r="Q38" i="10"/>
  <c r="M38" i="10"/>
  <c r="I38" i="10"/>
  <c r="Y37" i="10"/>
  <c r="U37" i="10"/>
  <c r="Q37" i="10"/>
  <c r="M37" i="10"/>
  <c r="I37" i="10"/>
  <c r="Y36" i="10"/>
  <c r="U36" i="10"/>
  <c r="Q36" i="10"/>
  <c r="M36" i="10"/>
  <c r="I36" i="10"/>
  <c r="Y35" i="10"/>
  <c r="U35" i="10"/>
  <c r="Q35" i="10"/>
  <c r="M35" i="10"/>
  <c r="I35" i="10"/>
  <c r="Y31" i="10"/>
  <c r="U31" i="10"/>
  <c r="Q31" i="10"/>
  <c r="M31" i="10"/>
  <c r="I31" i="10"/>
  <c r="Y30" i="10"/>
  <c r="U30" i="10"/>
  <c r="Q30" i="10"/>
  <c r="M30" i="10"/>
  <c r="I30" i="10"/>
  <c r="E30" i="10"/>
  <c r="E28" i="10" s="1"/>
  <c r="Y29" i="10"/>
  <c r="U29" i="10"/>
  <c r="Q29" i="10"/>
  <c r="M29" i="10"/>
  <c r="I29" i="10"/>
  <c r="E29" i="10"/>
  <c r="E27" i="10" s="1"/>
  <c r="Y28" i="10"/>
  <c r="U28" i="10"/>
  <c r="Q28" i="10"/>
  <c r="M28" i="10"/>
  <c r="I28" i="10"/>
  <c r="Y27" i="10"/>
  <c r="U27" i="10"/>
  <c r="Q27" i="10"/>
  <c r="M27" i="10"/>
  <c r="I27" i="10"/>
  <c r="Y26" i="10"/>
  <c r="U26" i="10"/>
  <c r="Q26" i="10"/>
  <c r="M26" i="10"/>
  <c r="I26" i="10"/>
  <c r="Y25" i="10"/>
  <c r="U25" i="10"/>
  <c r="Q25" i="10"/>
  <c r="M25" i="10"/>
  <c r="I25" i="10"/>
  <c r="Y24" i="10"/>
  <c r="U24" i="10"/>
  <c r="Q24" i="10"/>
  <c r="M24" i="10"/>
  <c r="I24" i="10"/>
  <c r="E24" i="10"/>
  <c r="E22" i="10" s="1"/>
  <c r="Y23" i="10"/>
  <c r="U23" i="10"/>
  <c r="Q23" i="10"/>
  <c r="M23" i="10"/>
  <c r="I23" i="10"/>
  <c r="E23" i="10"/>
  <c r="Y22" i="10"/>
  <c r="U22" i="10"/>
  <c r="Q22" i="10"/>
  <c r="M22" i="10"/>
  <c r="I22" i="10"/>
  <c r="Y21" i="10"/>
  <c r="U21" i="10"/>
  <c r="Q21" i="10"/>
  <c r="M21" i="10"/>
  <c r="I21" i="10"/>
  <c r="Y20" i="10"/>
  <c r="U20" i="10"/>
  <c r="Q20" i="10"/>
  <c r="M20" i="10"/>
  <c r="I20" i="10"/>
  <c r="Y19" i="10"/>
  <c r="U19" i="10"/>
  <c r="Q19" i="10"/>
  <c r="M19" i="10"/>
  <c r="I19" i="10"/>
  <c r="Y18" i="10"/>
  <c r="U18" i="10"/>
  <c r="Q18" i="10"/>
  <c r="M18" i="10"/>
  <c r="I18" i="10"/>
  <c r="Y15" i="10"/>
  <c r="U15" i="10"/>
  <c r="Q15" i="10"/>
  <c r="M15" i="10"/>
  <c r="I15" i="10"/>
  <c r="Y14" i="10"/>
  <c r="U14" i="10"/>
  <c r="Q14" i="10"/>
  <c r="M14" i="10"/>
  <c r="I14" i="10"/>
  <c r="Y13" i="10"/>
  <c r="U13" i="10"/>
  <c r="Q13" i="10"/>
  <c r="M13" i="10"/>
  <c r="I13" i="10"/>
  <c r="Y12" i="10"/>
  <c r="U12" i="10"/>
  <c r="Q12" i="10"/>
  <c r="M12" i="10"/>
  <c r="I12" i="10"/>
  <c r="Y11" i="10"/>
  <c r="U11" i="10"/>
  <c r="Q11" i="10"/>
  <c r="M11" i="10"/>
  <c r="I11" i="10"/>
  <c r="E11" i="10"/>
  <c r="Y10" i="10"/>
  <c r="U10" i="10"/>
  <c r="Q10" i="10"/>
  <c r="M10" i="10"/>
  <c r="I10" i="10"/>
  <c r="G10" i="10"/>
  <c r="E10" i="10"/>
  <c r="Y9" i="10"/>
  <c r="U9" i="10"/>
  <c r="Q9" i="10"/>
  <c r="M9" i="10"/>
  <c r="I9" i="10"/>
  <c r="E9" i="10"/>
  <c r="Y8" i="10"/>
  <c r="U8" i="10"/>
  <c r="Q8" i="10"/>
  <c r="M8" i="10"/>
  <c r="I8" i="10"/>
  <c r="E8" i="10"/>
  <c r="G8" i="10" s="1"/>
  <c r="Y7" i="10"/>
  <c r="U7" i="10"/>
  <c r="Q7" i="10"/>
  <c r="M7" i="10"/>
  <c r="I7" i="10"/>
  <c r="Y6" i="10"/>
  <c r="U6" i="10"/>
  <c r="Q6" i="10"/>
  <c r="M6" i="10"/>
  <c r="I6" i="10"/>
  <c r="C6" i="10"/>
  <c r="Y5" i="10"/>
  <c r="U5" i="10"/>
  <c r="Q5" i="10"/>
  <c r="M5" i="10"/>
  <c r="I5" i="10"/>
  <c r="E5" i="10"/>
  <c r="C5" i="10"/>
  <c r="Y4" i="10"/>
  <c r="U4" i="10"/>
  <c r="Q4" i="10"/>
  <c r="M4" i="10"/>
  <c r="I4" i="10"/>
  <c r="E4" i="10"/>
  <c r="Y3" i="10"/>
  <c r="U3" i="10"/>
  <c r="Q3" i="10"/>
  <c r="M3" i="10"/>
  <c r="I3" i="10"/>
  <c r="E3" i="10"/>
  <c r="Y2" i="10"/>
  <c r="U2" i="10"/>
  <c r="Q2" i="10"/>
  <c r="M2" i="10"/>
  <c r="I2" i="10"/>
  <c r="C2" i="10"/>
  <c r="A2" i="10"/>
  <c r="Y48" i="9"/>
  <c r="U48" i="9"/>
  <c r="Q48" i="9"/>
  <c r="M48" i="9"/>
  <c r="I48" i="9"/>
  <c r="Y47" i="9"/>
  <c r="U47" i="9"/>
  <c r="Q47" i="9"/>
  <c r="M47" i="9"/>
  <c r="I47" i="9"/>
  <c r="Y46" i="9"/>
  <c r="U46" i="9"/>
  <c r="Q46" i="9"/>
  <c r="M46" i="9"/>
  <c r="I46" i="9"/>
  <c r="Y45" i="9"/>
  <c r="U45" i="9"/>
  <c r="W45" i="9" s="1"/>
  <c r="Q45" i="9"/>
  <c r="M45" i="9"/>
  <c r="I45" i="9"/>
  <c r="Y44" i="9"/>
  <c r="U44" i="9"/>
  <c r="Q44" i="9"/>
  <c r="M44" i="9"/>
  <c r="I44" i="9"/>
  <c r="Y43" i="9"/>
  <c r="U43" i="9"/>
  <c r="Q43" i="9"/>
  <c r="M43" i="9"/>
  <c r="I43" i="9"/>
  <c r="Y42" i="9"/>
  <c r="U42" i="9"/>
  <c r="Q42" i="9"/>
  <c r="M42" i="9"/>
  <c r="I42" i="9"/>
  <c r="Y41" i="9"/>
  <c r="U41" i="9"/>
  <c r="Q41" i="9"/>
  <c r="M41" i="9"/>
  <c r="I41" i="9"/>
  <c r="Y40" i="9"/>
  <c r="U40" i="9"/>
  <c r="Q40" i="9"/>
  <c r="M40" i="9"/>
  <c r="I40" i="9"/>
  <c r="Y39" i="9"/>
  <c r="U39" i="9"/>
  <c r="Q39" i="9"/>
  <c r="M39" i="9"/>
  <c r="I39" i="9"/>
  <c r="Y38" i="9"/>
  <c r="U38" i="9"/>
  <c r="Q38" i="9"/>
  <c r="M38" i="9"/>
  <c r="I38" i="9"/>
  <c r="Y37" i="9"/>
  <c r="U37" i="9"/>
  <c r="Q37" i="9"/>
  <c r="M37" i="9"/>
  <c r="I37" i="9"/>
  <c r="Y36" i="9"/>
  <c r="U36" i="9"/>
  <c r="Q36" i="9"/>
  <c r="M36" i="9"/>
  <c r="I36" i="9"/>
  <c r="Y35" i="9"/>
  <c r="U35" i="9"/>
  <c r="Q35" i="9"/>
  <c r="M35" i="9"/>
  <c r="I35" i="9"/>
  <c r="Y31" i="9"/>
  <c r="U31" i="9"/>
  <c r="Q31" i="9"/>
  <c r="M31" i="9"/>
  <c r="I31" i="9"/>
  <c r="Y30" i="9"/>
  <c r="U30" i="9"/>
  <c r="Q30" i="9"/>
  <c r="M30" i="9"/>
  <c r="I30" i="9"/>
  <c r="E30" i="9"/>
  <c r="E28" i="9" s="1"/>
  <c r="Y29" i="9"/>
  <c r="U29" i="9"/>
  <c r="Q29" i="9"/>
  <c r="M29" i="9"/>
  <c r="I29" i="9"/>
  <c r="E29" i="9"/>
  <c r="E27" i="9" s="1"/>
  <c r="Y28" i="9"/>
  <c r="U28" i="9"/>
  <c r="Q28" i="9"/>
  <c r="M28" i="9"/>
  <c r="I28" i="9"/>
  <c r="Y27" i="9"/>
  <c r="U27" i="9"/>
  <c r="Q27" i="9"/>
  <c r="M27" i="9"/>
  <c r="I27" i="9"/>
  <c r="Y26" i="9"/>
  <c r="U26" i="9"/>
  <c r="Q26" i="9"/>
  <c r="M26" i="9"/>
  <c r="I26" i="9"/>
  <c r="Y25" i="9"/>
  <c r="U25" i="9"/>
  <c r="Q25" i="9"/>
  <c r="M25" i="9"/>
  <c r="I25" i="9"/>
  <c r="Y24" i="9"/>
  <c r="U24" i="9"/>
  <c r="Q24" i="9"/>
  <c r="M24" i="9"/>
  <c r="I24" i="9"/>
  <c r="E24" i="9"/>
  <c r="E22" i="9" s="1"/>
  <c r="Y23" i="9"/>
  <c r="U23" i="9"/>
  <c r="Q23" i="9"/>
  <c r="M23" i="9"/>
  <c r="I23" i="9"/>
  <c r="E23" i="9"/>
  <c r="E21" i="9" s="1"/>
  <c r="Y22" i="9"/>
  <c r="U22" i="9"/>
  <c r="Q22" i="9"/>
  <c r="M22" i="9"/>
  <c r="I22" i="9"/>
  <c r="Y21" i="9"/>
  <c r="U21" i="9"/>
  <c r="Q21" i="9"/>
  <c r="M21" i="9"/>
  <c r="I21" i="9"/>
  <c r="Y20" i="9"/>
  <c r="U20" i="9"/>
  <c r="Q20" i="9"/>
  <c r="M20" i="9"/>
  <c r="I20" i="9"/>
  <c r="Y19" i="9"/>
  <c r="U19" i="9"/>
  <c r="Q19" i="9"/>
  <c r="M19" i="9"/>
  <c r="I19" i="9"/>
  <c r="Y18" i="9"/>
  <c r="U18" i="9"/>
  <c r="Q18" i="9"/>
  <c r="M18" i="9"/>
  <c r="I18" i="9"/>
  <c r="Y15" i="9"/>
  <c r="U15" i="9"/>
  <c r="Q15" i="9"/>
  <c r="M15" i="9"/>
  <c r="I15" i="9"/>
  <c r="Y14" i="9"/>
  <c r="U14" i="9"/>
  <c r="Q14" i="9"/>
  <c r="M14" i="9"/>
  <c r="I14" i="9"/>
  <c r="Y13" i="9"/>
  <c r="U13" i="9"/>
  <c r="Q13" i="9"/>
  <c r="M13" i="9"/>
  <c r="I13" i="9"/>
  <c r="Y12" i="9"/>
  <c r="U12" i="9"/>
  <c r="Q12" i="9"/>
  <c r="M12" i="9"/>
  <c r="I12" i="9"/>
  <c r="Y11" i="9"/>
  <c r="U11" i="9"/>
  <c r="Q11" i="9"/>
  <c r="M11" i="9"/>
  <c r="I11" i="9"/>
  <c r="E11" i="9"/>
  <c r="E9" i="9" s="1"/>
  <c r="Y10" i="9"/>
  <c r="U10" i="9"/>
  <c r="Q10" i="9"/>
  <c r="M10" i="9"/>
  <c r="I10" i="9"/>
  <c r="E10" i="9"/>
  <c r="Y9" i="9"/>
  <c r="U9" i="9"/>
  <c r="Q9" i="9"/>
  <c r="M9" i="9"/>
  <c r="I9" i="9"/>
  <c r="Y8" i="9"/>
  <c r="U8" i="9"/>
  <c r="Q8" i="9"/>
  <c r="M8" i="9"/>
  <c r="I8" i="9"/>
  <c r="Y7" i="9"/>
  <c r="U7" i="9"/>
  <c r="Q7" i="9"/>
  <c r="M7" i="9"/>
  <c r="I7" i="9"/>
  <c r="Y6" i="9"/>
  <c r="U6" i="9"/>
  <c r="Q6" i="9"/>
  <c r="M6" i="9"/>
  <c r="I6" i="9"/>
  <c r="C6" i="9"/>
  <c r="Y5" i="9"/>
  <c r="U5" i="9"/>
  <c r="Q5" i="9"/>
  <c r="M5" i="9"/>
  <c r="I5" i="9"/>
  <c r="E5" i="9"/>
  <c r="C5" i="9"/>
  <c r="Y4" i="9"/>
  <c r="U4" i="9"/>
  <c r="Q4" i="9"/>
  <c r="M4" i="9"/>
  <c r="I4" i="9"/>
  <c r="E4" i="9"/>
  <c r="Y3" i="9"/>
  <c r="U3" i="9"/>
  <c r="Q3" i="9"/>
  <c r="M3" i="9"/>
  <c r="I3" i="9"/>
  <c r="E3" i="9"/>
  <c r="Y2" i="9"/>
  <c r="U2" i="9"/>
  <c r="Q2" i="9"/>
  <c r="M2" i="9"/>
  <c r="I2" i="9"/>
  <c r="C2" i="9"/>
  <c r="A2" i="9"/>
  <c r="Y48" i="8"/>
  <c r="U48" i="8"/>
  <c r="Q48" i="8"/>
  <c r="M48" i="8"/>
  <c r="I48" i="8"/>
  <c r="Y47" i="8"/>
  <c r="U47" i="8"/>
  <c r="Q47" i="8"/>
  <c r="M47" i="8"/>
  <c r="I47" i="8"/>
  <c r="Y46" i="8"/>
  <c r="U46" i="8"/>
  <c r="Q46" i="8"/>
  <c r="M46" i="8"/>
  <c r="I46" i="8"/>
  <c r="Y45" i="8"/>
  <c r="U45" i="8"/>
  <c r="Q45" i="8"/>
  <c r="M45" i="8"/>
  <c r="I45" i="8"/>
  <c r="Y44" i="8"/>
  <c r="U44" i="8"/>
  <c r="Q44" i="8"/>
  <c r="M44" i="8"/>
  <c r="I44" i="8"/>
  <c r="Y43" i="8"/>
  <c r="U43" i="8"/>
  <c r="Q43" i="8"/>
  <c r="M43" i="8"/>
  <c r="I43" i="8"/>
  <c r="Y42" i="8"/>
  <c r="U42" i="8"/>
  <c r="Q42" i="8"/>
  <c r="M42" i="8"/>
  <c r="I42" i="8"/>
  <c r="Y41" i="8"/>
  <c r="Y41" i="7" s="1"/>
  <c r="U41" i="8"/>
  <c r="Q41" i="8"/>
  <c r="M41" i="8"/>
  <c r="M41" i="7" s="1"/>
  <c r="I41" i="8"/>
  <c r="Y40" i="8"/>
  <c r="U40" i="8"/>
  <c r="Q40" i="8"/>
  <c r="M40" i="8"/>
  <c r="I40" i="8"/>
  <c r="Y39" i="8"/>
  <c r="U39" i="8"/>
  <c r="Q39" i="8"/>
  <c r="M39" i="8"/>
  <c r="I39" i="8"/>
  <c r="Y38" i="8"/>
  <c r="U38" i="8"/>
  <c r="Q38" i="8"/>
  <c r="M38" i="8"/>
  <c r="I38" i="8"/>
  <c r="Y37" i="8"/>
  <c r="U37" i="8"/>
  <c r="Q37" i="8"/>
  <c r="M37" i="8"/>
  <c r="I37" i="8"/>
  <c r="Y36" i="8"/>
  <c r="U36" i="8"/>
  <c r="Q36" i="8"/>
  <c r="M36" i="8"/>
  <c r="I36" i="8"/>
  <c r="Y35" i="8"/>
  <c r="U35" i="8"/>
  <c r="Q35" i="8"/>
  <c r="M35" i="8"/>
  <c r="I35" i="8"/>
  <c r="Y31" i="8"/>
  <c r="U31" i="8"/>
  <c r="Q31" i="8"/>
  <c r="M31" i="8"/>
  <c r="I31" i="8"/>
  <c r="Y30" i="8"/>
  <c r="U30" i="8"/>
  <c r="Q30" i="8"/>
  <c r="M30" i="8"/>
  <c r="I30" i="8"/>
  <c r="E30" i="8"/>
  <c r="E28" i="8" s="1"/>
  <c r="Y29" i="8"/>
  <c r="U29" i="8"/>
  <c r="Q29" i="8"/>
  <c r="M29" i="8"/>
  <c r="I29" i="8"/>
  <c r="E29" i="8"/>
  <c r="E27" i="8" s="1"/>
  <c r="Y28" i="8"/>
  <c r="U28" i="8"/>
  <c r="Q28" i="8"/>
  <c r="M28" i="8"/>
  <c r="I28" i="8"/>
  <c r="Y27" i="8"/>
  <c r="U27" i="8"/>
  <c r="Q27" i="8"/>
  <c r="M27" i="8"/>
  <c r="I27" i="8"/>
  <c r="Y26" i="8"/>
  <c r="U26" i="8"/>
  <c r="Q26" i="8"/>
  <c r="M26" i="8"/>
  <c r="I26" i="8"/>
  <c r="Y25" i="8"/>
  <c r="U25" i="8"/>
  <c r="Q25" i="8"/>
  <c r="M25" i="8"/>
  <c r="I25" i="8"/>
  <c r="Y24" i="8"/>
  <c r="Y24" i="7" s="1"/>
  <c r="U24" i="8"/>
  <c r="Q24" i="8"/>
  <c r="M24" i="8"/>
  <c r="I24" i="8"/>
  <c r="I24" i="7" s="1"/>
  <c r="E24" i="8"/>
  <c r="E22" i="8" s="1"/>
  <c r="Y23" i="8"/>
  <c r="U23" i="8"/>
  <c r="Q23" i="8"/>
  <c r="M23" i="8"/>
  <c r="I23" i="8"/>
  <c r="E21" i="8"/>
  <c r="Y22" i="8"/>
  <c r="U22" i="8"/>
  <c r="Q22" i="8"/>
  <c r="M22" i="8"/>
  <c r="I22" i="8"/>
  <c r="Y21" i="8"/>
  <c r="U21" i="8"/>
  <c r="Q21" i="8"/>
  <c r="M21" i="8"/>
  <c r="I21" i="8"/>
  <c r="Y20" i="8"/>
  <c r="U20" i="8"/>
  <c r="Q20" i="8"/>
  <c r="M20" i="8"/>
  <c r="I20" i="8"/>
  <c r="Y19" i="8"/>
  <c r="U19" i="8"/>
  <c r="Q19" i="8"/>
  <c r="M19" i="8"/>
  <c r="I19" i="8"/>
  <c r="Y18" i="8"/>
  <c r="U18" i="8"/>
  <c r="Q18" i="8"/>
  <c r="M18" i="8"/>
  <c r="I18" i="8"/>
  <c r="Y15" i="8"/>
  <c r="U15" i="8"/>
  <c r="Q15" i="8"/>
  <c r="M15" i="8"/>
  <c r="I15" i="8"/>
  <c r="Y14" i="8"/>
  <c r="U14" i="8"/>
  <c r="Q14" i="8"/>
  <c r="M14" i="8"/>
  <c r="I14" i="8"/>
  <c r="Y13" i="8"/>
  <c r="U13" i="8"/>
  <c r="Q13" i="8"/>
  <c r="M13" i="8"/>
  <c r="I13" i="8"/>
  <c r="Y12" i="8"/>
  <c r="U12" i="8"/>
  <c r="Q12" i="8"/>
  <c r="M12" i="8"/>
  <c r="I12" i="8"/>
  <c r="Y11" i="8"/>
  <c r="U11" i="8"/>
  <c r="Q11" i="8"/>
  <c r="M11" i="8"/>
  <c r="I11" i="8"/>
  <c r="E11" i="8"/>
  <c r="Y10" i="8"/>
  <c r="U10" i="8"/>
  <c r="Q10" i="8"/>
  <c r="M10" i="8"/>
  <c r="I10" i="8"/>
  <c r="E10" i="8"/>
  <c r="E10" i="7" s="1"/>
  <c r="Y9" i="8"/>
  <c r="U9" i="8"/>
  <c r="Q9" i="8"/>
  <c r="M9" i="8"/>
  <c r="I9" i="8"/>
  <c r="E9" i="8"/>
  <c r="Y8" i="8"/>
  <c r="U8" i="8"/>
  <c r="U8" i="7" s="1"/>
  <c r="Q8" i="8"/>
  <c r="M8" i="8"/>
  <c r="I8" i="8"/>
  <c r="I8" i="7" s="1"/>
  <c r="E8" i="8"/>
  <c r="Y7" i="8"/>
  <c r="U7" i="8"/>
  <c r="Q7" i="8"/>
  <c r="M7" i="8"/>
  <c r="I7" i="8"/>
  <c r="Y6" i="8"/>
  <c r="U6" i="8"/>
  <c r="Q6" i="8"/>
  <c r="M6" i="8"/>
  <c r="I6" i="8"/>
  <c r="C6" i="8"/>
  <c r="Y5" i="8"/>
  <c r="U5" i="8"/>
  <c r="Q5" i="8"/>
  <c r="M5" i="8"/>
  <c r="I5" i="8"/>
  <c r="E5" i="8"/>
  <c r="E3" i="8" s="1"/>
  <c r="C5" i="8"/>
  <c r="Y4" i="8"/>
  <c r="U4" i="8"/>
  <c r="Q4" i="8"/>
  <c r="M4" i="8"/>
  <c r="I4" i="8"/>
  <c r="E4" i="8"/>
  <c r="C3" i="8" s="1"/>
  <c r="Y3" i="8"/>
  <c r="U3" i="8"/>
  <c r="Q3" i="8"/>
  <c r="M3" i="8"/>
  <c r="I3" i="8"/>
  <c r="Y2" i="8"/>
  <c r="U2" i="8"/>
  <c r="Q2" i="8"/>
  <c r="M2" i="8"/>
  <c r="I2" i="8"/>
  <c r="C2" i="8"/>
  <c r="A2" i="8"/>
  <c r="E4" i="7"/>
  <c r="Y49" i="11"/>
  <c r="C36" i="11" s="1"/>
  <c r="U49" i="11"/>
  <c r="C35" i="11" s="1"/>
  <c r="Q49" i="11"/>
  <c r="C34" i="11" s="1"/>
  <c r="M49" i="11"/>
  <c r="C33" i="11" s="1"/>
  <c r="I49" i="11"/>
  <c r="C32" i="11" s="1"/>
  <c r="Y32" i="11"/>
  <c r="C31" i="11" s="1"/>
  <c r="U32" i="11"/>
  <c r="C30" i="11" s="1"/>
  <c r="Q32" i="11"/>
  <c r="C29" i="11" s="1"/>
  <c r="M32" i="11"/>
  <c r="C28" i="11" s="1"/>
  <c r="I32" i="11"/>
  <c r="C27" i="11" s="1"/>
  <c r="Y16" i="11"/>
  <c r="C26" i="11" s="1"/>
  <c r="U16" i="11"/>
  <c r="C25" i="11" s="1"/>
  <c r="Q16" i="11"/>
  <c r="C24" i="11" s="1"/>
  <c r="M16" i="11"/>
  <c r="C23" i="11" s="1"/>
  <c r="I16" i="11"/>
  <c r="C22" i="11" s="1"/>
  <c r="Y49" i="10"/>
  <c r="C36" i="10" s="1"/>
  <c r="U49" i="10"/>
  <c r="C35" i="10" s="1"/>
  <c r="Q49" i="10"/>
  <c r="C34" i="10" s="1"/>
  <c r="M49" i="10"/>
  <c r="C33" i="10" s="1"/>
  <c r="I49" i="10"/>
  <c r="C32" i="10" s="1"/>
  <c r="Y32" i="10"/>
  <c r="C31" i="10" s="1"/>
  <c r="U32" i="10"/>
  <c r="C30" i="10" s="1"/>
  <c r="Q32" i="10"/>
  <c r="C29" i="10" s="1"/>
  <c r="M32" i="10"/>
  <c r="C28" i="10" s="1"/>
  <c r="I32" i="10"/>
  <c r="C27" i="10" s="1"/>
  <c r="Y16" i="10"/>
  <c r="C26" i="10" s="1"/>
  <c r="U16" i="10"/>
  <c r="C25" i="10" s="1"/>
  <c r="Q16" i="10"/>
  <c r="C24" i="10" s="1"/>
  <c r="M16" i="10"/>
  <c r="C23" i="10" s="1"/>
  <c r="I16" i="10"/>
  <c r="C22" i="10" s="1"/>
  <c r="Y49" i="9"/>
  <c r="C36" i="9" s="1"/>
  <c r="U49" i="9"/>
  <c r="C35" i="9" s="1"/>
  <c r="Q49" i="9"/>
  <c r="C34" i="9" s="1"/>
  <c r="M49" i="9"/>
  <c r="C33" i="9" s="1"/>
  <c r="I49" i="9"/>
  <c r="C32" i="9" s="1"/>
  <c r="Y32" i="9"/>
  <c r="C31" i="9" s="1"/>
  <c r="U32" i="9"/>
  <c r="C30" i="9" s="1"/>
  <c r="Q32" i="9"/>
  <c r="C29" i="9" s="1"/>
  <c r="M32" i="9"/>
  <c r="C28" i="9" s="1"/>
  <c r="I32" i="9"/>
  <c r="C27" i="9" s="1"/>
  <c r="Y16" i="9"/>
  <c r="C26" i="9" s="1"/>
  <c r="U16" i="9"/>
  <c r="C25" i="9" s="1"/>
  <c r="Q16" i="9"/>
  <c r="C24" i="9" s="1"/>
  <c r="M16" i="9"/>
  <c r="C23" i="9" s="1"/>
  <c r="I16" i="9"/>
  <c r="C22" i="9" s="1"/>
  <c r="Y49" i="8"/>
  <c r="C36" i="8" s="1"/>
  <c r="U49" i="8"/>
  <c r="C35" i="8" s="1"/>
  <c r="Q49" i="8"/>
  <c r="C34" i="8" s="1"/>
  <c r="M49" i="8"/>
  <c r="I49" i="8"/>
  <c r="Y32" i="8"/>
  <c r="U32" i="8"/>
  <c r="Q32" i="8"/>
  <c r="M32" i="8"/>
  <c r="I32" i="8"/>
  <c r="Y16" i="8"/>
  <c r="U16" i="8"/>
  <c r="C25" i="8" s="1"/>
  <c r="Q16" i="8"/>
  <c r="M16" i="8"/>
  <c r="I16" i="8"/>
  <c r="O10" i="13" l="1"/>
  <c r="C12" i="13"/>
  <c r="G21" i="13"/>
  <c r="O10" i="12"/>
  <c r="K28" i="12"/>
  <c r="A8" i="13"/>
  <c r="A9" i="13"/>
  <c r="A10" i="13" s="1"/>
  <c r="A4" i="13"/>
  <c r="W20" i="13"/>
  <c r="W37" i="13"/>
  <c r="Q24" i="7"/>
  <c r="W10" i="12"/>
  <c r="K12" i="12"/>
  <c r="K20" i="12"/>
  <c r="AA20" i="12"/>
  <c r="G27" i="12"/>
  <c r="W26" i="12"/>
  <c r="O35" i="12"/>
  <c r="K35" i="12"/>
  <c r="K43" i="12"/>
  <c r="A3" i="13"/>
  <c r="S2" i="13"/>
  <c r="C4" i="13"/>
  <c r="S4" i="13"/>
  <c r="W4" i="13"/>
  <c r="O6" i="13"/>
  <c r="A6" i="13"/>
  <c r="AA7" i="13" s="1"/>
  <c r="W10" i="13"/>
  <c r="A17" i="13"/>
  <c r="O18" i="13"/>
  <c r="O20" i="13"/>
  <c r="S22" i="13"/>
  <c r="G23" i="13"/>
  <c r="G29" i="13"/>
  <c r="AA37" i="13"/>
  <c r="O28" i="13"/>
  <c r="O4" i="12"/>
  <c r="W12" i="12"/>
  <c r="S22" i="12"/>
  <c r="W35" i="12"/>
  <c r="AA2" i="13"/>
  <c r="C7" i="13"/>
  <c r="A5" i="13"/>
  <c r="A7" i="13" s="1"/>
  <c r="A15" i="13"/>
  <c r="AA22" i="13"/>
  <c r="O26" i="13"/>
  <c r="Q8" i="7"/>
  <c r="AA2" i="12"/>
  <c r="S2" i="12"/>
  <c r="K4" i="12"/>
  <c r="AA10" i="12"/>
  <c r="S12" i="12"/>
  <c r="W18" i="12"/>
  <c r="W28" i="12"/>
  <c r="W43" i="12"/>
  <c r="C3" i="13"/>
  <c r="AA6" i="13"/>
  <c r="S6" i="13"/>
  <c r="O7" i="13"/>
  <c r="W18" i="13"/>
  <c r="S20" i="13"/>
  <c r="K22" i="13"/>
  <c r="G27" i="13"/>
  <c r="K35" i="13"/>
  <c r="A17" i="12"/>
  <c r="O7" i="12"/>
  <c r="W20" i="12"/>
  <c r="S23" i="12"/>
  <c r="AA37" i="12"/>
  <c r="S45" i="12"/>
  <c r="C5" i="7"/>
  <c r="E9" i="7"/>
  <c r="E11" i="7"/>
  <c r="Q41" i="7"/>
  <c r="A3" i="12"/>
  <c r="W6" i="12"/>
  <c r="A12" i="12"/>
  <c r="A15" i="12"/>
  <c r="G23" i="12"/>
  <c r="AA28" i="12"/>
  <c r="K39" i="12"/>
  <c r="W45" i="12"/>
  <c r="AA12" i="12"/>
  <c r="K2" i="12"/>
  <c r="G4" i="12"/>
  <c r="K6" i="12"/>
  <c r="O6" i="12"/>
  <c r="W7" i="12"/>
  <c r="A18" i="12"/>
  <c r="G10" i="12"/>
  <c r="O18" i="12"/>
  <c r="O20" i="12"/>
  <c r="S20" i="12"/>
  <c r="K22" i="12"/>
  <c r="K23" i="12"/>
  <c r="AA23" i="12"/>
  <c r="S28" i="12"/>
  <c r="S39" i="12"/>
  <c r="O45" i="12"/>
  <c r="K45" i="12"/>
  <c r="AA45" i="12"/>
  <c r="E2" i="8"/>
  <c r="A3" i="8"/>
  <c r="G8" i="8"/>
  <c r="G4" i="8"/>
  <c r="E5" i="7"/>
  <c r="G4" i="7" s="1"/>
  <c r="G10" i="7"/>
  <c r="G10" i="8"/>
  <c r="Y8" i="7"/>
  <c r="Q43" i="7"/>
  <c r="C4" i="8"/>
  <c r="C7" i="8" s="1"/>
  <c r="M8" i="7"/>
  <c r="U24" i="7"/>
  <c r="U41" i="7"/>
  <c r="U43" i="7"/>
  <c r="M45" i="7"/>
  <c r="Q36" i="7"/>
  <c r="Q44" i="7"/>
  <c r="S43" i="7" s="1"/>
  <c r="S12" i="11"/>
  <c r="O37" i="11"/>
  <c r="K4" i="11"/>
  <c r="O4" i="11"/>
  <c r="M48" i="7"/>
  <c r="Y31" i="7"/>
  <c r="U35" i="7"/>
  <c r="M37" i="7"/>
  <c r="I38" i="7"/>
  <c r="Y38" i="7"/>
  <c r="M28" i="7"/>
  <c r="M30" i="7"/>
  <c r="O35" i="11"/>
  <c r="AA45" i="11"/>
  <c r="U44" i="7"/>
  <c r="Q45" i="7"/>
  <c r="M46" i="7"/>
  <c r="I47" i="7"/>
  <c r="Y47" i="7"/>
  <c r="U48" i="7"/>
  <c r="K35" i="11"/>
  <c r="K12" i="11"/>
  <c r="AA12" i="11"/>
  <c r="S28" i="11"/>
  <c r="W20" i="11"/>
  <c r="G23" i="11"/>
  <c r="W26" i="11"/>
  <c r="S45" i="11"/>
  <c r="S2" i="11"/>
  <c r="K20" i="11"/>
  <c r="S26" i="11"/>
  <c r="W37" i="11"/>
  <c r="W4" i="11"/>
  <c r="W18" i="11"/>
  <c r="O26" i="11"/>
  <c r="W35" i="11"/>
  <c r="K37" i="11"/>
  <c r="O28" i="11"/>
  <c r="AA37" i="11"/>
  <c r="W39" i="11"/>
  <c r="S43" i="11"/>
  <c r="O45" i="11"/>
  <c r="S18" i="11"/>
  <c r="AA2" i="11"/>
  <c r="A17" i="11"/>
  <c r="E21" i="11"/>
  <c r="G21" i="11" s="1"/>
  <c r="S22" i="11"/>
  <c r="G29" i="11"/>
  <c r="W28" i="11"/>
  <c r="K39" i="11"/>
  <c r="AA39" i="11"/>
  <c r="W45" i="11"/>
  <c r="A3" i="11"/>
  <c r="A6" i="11"/>
  <c r="O23" i="11" s="1"/>
  <c r="AA4" i="11"/>
  <c r="O6" i="11"/>
  <c r="W6" i="11"/>
  <c r="O18" i="11"/>
  <c r="S20" i="11"/>
  <c r="AA20" i="11"/>
  <c r="S37" i="11"/>
  <c r="O43" i="11"/>
  <c r="K45" i="11"/>
  <c r="A8" i="11"/>
  <c r="W2" i="11"/>
  <c r="S10" i="11"/>
  <c r="K10" i="11"/>
  <c r="AA10" i="11"/>
  <c r="O12" i="11"/>
  <c r="A15" i="11"/>
  <c r="K18" i="11"/>
  <c r="AA18" i="11"/>
  <c r="O20" i="11"/>
  <c r="K22" i="11"/>
  <c r="AA22" i="11"/>
  <c r="K28" i="11"/>
  <c r="AA28" i="11"/>
  <c r="K43" i="11"/>
  <c r="AA43" i="11"/>
  <c r="O2" i="11"/>
  <c r="K6" i="11"/>
  <c r="AA6" i="11"/>
  <c r="A12" i="11"/>
  <c r="K26" i="11"/>
  <c r="AA26" i="11"/>
  <c r="S35" i="11"/>
  <c r="S39" i="11"/>
  <c r="W43" i="11"/>
  <c r="W22" i="11"/>
  <c r="AA35" i="11"/>
  <c r="S45" i="10"/>
  <c r="W45" i="10"/>
  <c r="K45" i="10"/>
  <c r="AA37" i="10"/>
  <c r="Y48" i="7"/>
  <c r="W37" i="10"/>
  <c r="S39" i="10"/>
  <c r="U47" i="7"/>
  <c r="Q48" i="7"/>
  <c r="U39" i="7"/>
  <c r="Q40" i="7"/>
  <c r="I42" i="7"/>
  <c r="Y42" i="7"/>
  <c r="U29" i="7"/>
  <c r="I31" i="7"/>
  <c r="I37" i="7"/>
  <c r="O28" i="10"/>
  <c r="O37" i="10"/>
  <c r="W43" i="10"/>
  <c r="I25" i="7"/>
  <c r="AA6" i="10"/>
  <c r="S10" i="10"/>
  <c r="K10" i="10"/>
  <c r="AA10" i="10"/>
  <c r="AA45" i="10"/>
  <c r="U9" i="7"/>
  <c r="W4" i="10"/>
  <c r="S18" i="10"/>
  <c r="S2" i="10"/>
  <c r="K4" i="10"/>
  <c r="O4" i="10"/>
  <c r="W6" i="10"/>
  <c r="AA12" i="10"/>
  <c r="W12" i="10"/>
  <c r="K22" i="10"/>
  <c r="O26" i="10"/>
  <c r="I9" i="7"/>
  <c r="Y9" i="7"/>
  <c r="G23" i="10"/>
  <c r="W26" i="10"/>
  <c r="O35" i="10"/>
  <c r="W2" i="10"/>
  <c r="K12" i="10"/>
  <c r="O22" i="10"/>
  <c r="S26" i="10"/>
  <c r="K28" i="10"/>
  <c r="W35" i="10"/>
  <c r="W10" i="10"/>
  <c r="W22" i="10"/>
  <c r="S22" i="10"/>
  <c r="K26" i="10"/>
  <c r="W18" i="10"/>
  <c r="O20" i="10"/>
  <c r="G27" i="10"/>
  <c r="W28" i="10"/>
  <c r="S35" i="10"/>
  <c r="I30" i="7"/>
  <c r="Y37" i="7"/>
  <c r="U38" i="7"/>
  <c r="Q39" i="7"/>
  <c r="M40" i="7"/>
  <c r="U42" i="7"/>
  <c r="AA4" i="10"/>
  <c r="O18" i="10"/>
  <c r="W20" i="10"/>
  <c r="AA22" i="10"/>
  <c r="G29" i="10"/>
  <c r="AA35" i="10"/>
  <c r="W39" i="10"/>
  <c r="S43" i="10"/>
  <c r="Y30" i="7"/>
  <c r="Q9" i="7"/>
  <c r="M22" i="7"/>
  <c r="AA2" i="10"/>
  <c r="K6" i="10"/>
  <c r="O12" i="10"/>
  <c r="AA26" i="10"/>
  <c r="K37" i="10"/>
  <c r="K39" i="10"/>
  <c r="AA39" i="10"/>
  <c r="Q29" i="7"/>
  <c r="U31" i="7"/>
  <c r="O2" i="10"/>
  <c r="O6" i="10"/>
  <c r="O10" i="10"/>
  <c r="S12" i="10"/>
  <c r="K18" i="10"/>
  <c r="AA18" i="10"/>
  <c r="E21" i="10"/>
  <c r="G21" i="10" s="1"/>
  <c r="AA28" i="10"/>
  <c r="S37" i="10"/>
  <c r="O39" i="10"/>
  <c r="O43" i="10"/>
  <c r="K43" i="10"/>
  <c r="AA43" i="10"/>
  <c r="O45" i="10"/>
  <c r="M3" i="7"/>
  <c r="Y14" i="7"/>
  <c r="Q18" i="7"/>
  <c r="I20" i="7"/>
  <c r="I26" i="7"/>
  <c r="Q28" i="7"/>
  <c r="Y29" i="7"/>
  <c r="M31" i="7"/>
  <c r="I35" i="7"/>
  <c r="U36" i="7"/>
  <c r="Y39" i="7"/>
  <c r="I43" i="7"/>
  <c r="AA43" i="9"/>
  <c r="S45" i="9"/>
  <c r="M13" i="7"/>
  <c r="U15" i="7"/>
  <c r="M19" i="7"/>
  <c r="Y20" i="7"/>
  <c r="Y26" i="7"/>
  <c r="I29" i="7"/>
  <c r="Q30" i="7"/>
  <c r="Y35" i="7"/>
  <c r="Q37" i="7"/>
  <c r="U40" i="7"/>
  <c r="M42" i="7"/>
  <c r="Y43" i="7"/>
  <c r="M9" i="7"/>
  <c r="I2" i="7"/>
  <c r="Y25" i="7"/>
  <c r="U26" i="7"/>
  <c r="U23" i="7"/>
  <c r="Q27" i="7"/>
  <c r="Y3" i="7"/>
  <c r="Q2" i="7"/>
  <c r="Q3" i="7"/>
  <c r="Y28" i="7"/>
  <c r="Y45" i="7"/>
  <c r="U46" i="7"/>
  <c r="Q47" i="7"/>
  <c r="Q21" i="7"/>
  <c r="Y2" i="7"/>
  <c r="I21" i="7"/>
  <c r="Y21" i="7"/>
  <c r="M23" i="7"/>
  <c r="Q25" i="7"/>
  <c r="M26" i="7"/>
  <c r="I27" i="7"/>
  <c r="Y27" i="7"/>
  <c r="U3" i="7"/>
  <c r="Y12" i="7"/>
  <c r="U13" i="7"/>
  <c r="Q14" i="7"/>
  <c r="M15" i="7"/>
  <c r="I18" i="7"/>
  <c r="Y18" i="7"/>
  <c r="U19" i="7"/>
  <c r="Q20" i="7"/>
  <c r="M2" i="7"/>
  <c r="K26" i="9"/>
  <c r="AA26" i="9"/>
  <c r="M14" i="7"/>
  <c r="I15" i="7"/>
  <c r="Y15" i="7"/>
  <c r="U18" i="7"/>
  <c r="Q19" i="7"/>
  <c r="M20" i="7"/>
  <c r="U30" i="7"/>
  <c r="Q31" i="7"/>
  <c r="M35" i="7"/>
  <c r="I36" i="7"/>
  <c r="I40" i="7"/>
  <c r="Y40" i="7"/>
  <c r="Q42" i="7"/>
  <c r="M43" i="7"/>
  <c r="I44" i="7"/>
  <c r="Y44" i="7"/>
  <c r="W12" i="9"/>
  <c r="I10" i="7"/>
  <c r="Y10" i="7"/>
  <c r="Q11" i="7"/>
  <c r="M12" i="7"/>
  <c r="I13" i="7"/>
  <c r="Y13" i="7"/>
  <c r="U14" i="7"/>
  <c r="Q15" i="7"/>
  <c r="Q4" i="7"/>
  <c r="U5" i="7"/>
  <c r="M6" i="7"/>
  <c r="I7" i="7"/>
  <c r="Y7" i="7"/>
  <c r="K28" i="9"/>
  <c r="O45" i="9"/>
  <c r="S43" i="9"/>
  <c r="U25" i="7"/>
  <c r="Q26" i="7"/>
  <c r="M10" i="7"/>
  <c r="U11" i="7"/>
  <c r="Q12" i="7"/>
  <c r="K2" i="9"/>
  <c r="AA2" i="9"/>
  <c r="K4" i="9"/>
  <c r="AA4" i="9"/>
  <c r="S35" i="9"/>
  <c r="O35" i="9"/>
  <c r="W39" i="9"/>
  <c r="U4" i="7"/>
  <c r="M7" i="7"/>
  <c r="W2" i="9"/>
  <c r="S4" i="9"/>
  <c r="K6" i="9"/>
  <c r="AA6" i="9"/>
  <c r="S12" i="9"/>
  <c r="O28" i="9"/>
  <c r="Y22" i="7"/>
  <c r="Q23" i="7"/>
  <c r="K39" i="9"/>
  <c r="AA39" i="9"/>
  <c r="U10" i="7"/>
  <c r="M11" i="7"/>
  <c r="I12" i="7"/>
  <c r="I6" i="7"/>
  <c r="Y6" i="7"/>
  <c r="U7" i="7"/>
  <c r="K12" i="9"/>
  <c r="AA12" i="9"/>
  <c r="K18" i="9"/>
  <c r="AA18" i="9"/>
  <c r="K22" i="9"/>
  <c r="AA22" i="9"/>
  <c r="O26" i="9"/>
  <c r="AA28" i="9"/>
  <c r="U21" i="7"/>
  <c r="Q22" i="7"/>
  <c r="I23" i="7"/>
  <c r="Y23" i="7"/>
  <c r="M25" i="7"/>
  <c r="W6" i="9"/>
  <c r="S10" i="9"/>
  <c r="K10" i="9"/>
  <c r="AA10" i="9"/>
  <c r="O12" i="9"/>
  <c r="S18" i="9"/>
  <c r="S20" i="9"/>
  <c r="O22" i="9"/>
  <c r="W26" i="9"/>
  <c r="S26" i="9"/>
  <c r="AA35" i="9"/>
  <c r="W37" i="9"/>
  <c r="S37" i="9"/>
  <c r="E23" i="7"/>
  <c r="Q35" i="7"/>
  <c r="Q10" i="7"/>
  <c r="U22" i="7"/>
  <c r="Q38" i="7"/>
  <c r="U45" i="7"/>
  <c r="Q46" i="7"/>
  <c r="M47" i="7"/>
  <c r="I48" i="7"/>
  <c r="W28" i="9"/>
  <c r="S39" i="9"/>
  <c r="O43" i="9"/>
  <c r="I4" i="7"/>
  <c r="Y4" i="7"/>
  <c r="C6" i="7"/>
  <c r="U6" i="7"/>
  <c r="Q7" i="7"/>
  <c r="M21" i="7"/>
  <c r="I22" i="7"/>
  <c r="M44" i="7"/>
  <c r="I45" i="7"/>
  <c r="S2" i="9"/>
  <c r="O6" i="9"/>
  <c r="O20" i="9"/>
  <c r="G21" i="9"/>
  <c r="W20" i="9"/>
  <c r="W35" i="9"/>
  <c r="K37" i="9"/>
  <c r="AA37" i="9"/>
  <c r="W43" i="9"/>
  <c r="K45" i="9"/>
  <c r="AA45" i="9"/>
  <c r="M27" i="7"/>
  <c r="O26" i="7" s="1"/>
  <c r="M36" i="7"/>
  <c r="M4" i="7"/>
  <c r="Q5" i="7"/>
  <c r="U20" i="7"/>
  <c r="O2" i="9"/>
  <c r="S6" i="9"/>
  <c r="O10" i="9"/>
  <c r="A13" i="9"/>
  <c r="O18" i="9"/>
  <c r="K20" i="9"/>
  <c r="AA20" i="9"/>
  <c r="G23" i="9"/>
  <c r="S28" i="9"/>
  <c r="K35" i="9"/>
  <c r="K43" i="9"/>
  <c r="W12" i="8"/>
  <c r="E24" i="7"/>
  <c r="K6" i="8"/>
  <c r="AA6" i="8"/>
  <c r="S6" i="8"/>
  <c r="W39" i="8"/>
  <c r="S43" i="8"/>
  <c r="G27" i="8"/>
  <c r="O45" i="8"/>
  <c r="W26" i="8"/>
  <c r="W4" i="8"/>
  <c r="O37" i="8"/>
  <c r="K39" i="8"/>
  <c r="W28" i="8"/>
  <c r="U27" i="7"/>
  <c r="I39" i="7"/>
  <c r="M38" i="7"/>
  <c r="O37" i="7" s="1"/>
  <c r="E21" i="7"/>
  <c r="U12" i="7"/>
  <c r="W2" i="8"/>
  <c r="W6" i="8"/>
  <c r="O28" i="8"/>
  <c r="W37" i="8"/>
  <c r="S18" i="8"/>
  <c r="U2" i="7"/>
  <c r="K22" i="8"/>
  <c r="W10" i="8"/>
  <c r="S12" i="8"/>
  <c r="O22" i="8"/>
  <c r="O20" i="8"/>
  <c r="S22" i="8"/>
  <c r="AA43" i="8"/>
  <c r="O4" i="8"/>
  <c r="Q13" i="7"/>
  <c r="O10" i="8"/>
  <c r="W20" i="8"/>
  <c r="AA35" i="8"/>
  <c r="O39" i="8"/>
  <c r="S10" i="8"/>
  <c r="K12" i="8"/>
  <c r="AA12" i="8"/>
  <c r="O18" i="8"/>
  <c r="W18" i="8"/>
  <c r="AA22" i="8"/>
  <c r="K28" i="8"/>
  <c r="AA28" i="8"/>
  <c r="S35" i="8"/>
  <c r="O6" i="8"/>
  <c r="K10" i="8"/>
  <c r="AA10" i="8"/>
  <c r="A15" i="8"/>
  <c r="K18" i="8"/>
  <c r="AA18" i="8"/>
  <c r="K26" i="8"/>
  <c r="AA26" i="8"/>
  <c r="S45" i="8"/>
  <c r="G21" i="8"/>
  <c r="O12" i="8"/>
  <c r="I49" i="7"/>
  <c r="I5" i="7"/>
  <c r="Y5" i="7"/>
  <c r="I11" i="7"/>
  <c r="Y11" i="7"/>
  <c r="I14" i="7"/>
  <c r="M18" i="7"/>
  <c r="I19" i="7"/>
  <c r="Y19" i="7"/>
  <c r="I28" i="7"/>
  <c r="Y36" i="7"/>
  <c r="U37" i="7"/>
  <c r="M39" i="7"/>
  <c r="O2" i="8"/>
  <c r="K4" i="8"/>
  <c r="S4" i="8"/>
  <c r="AA4" i="8"/>
  <c r="G23" i="8"/>
  <c r="O35" i="8"/>
  <c r="K45" i="8"/>
  <c r="AA45" i="8"/>
  <c r="A9" i="8"/>
  <c r="M32" i="7"/>
  <c r="C36" i="7"/>
  <c r="M5" i="7"/>
  <c r="Q6" i="7"/>
  <c r="E20" i="7"/>
  <c r="U28" i="7"/>
  <c r="M29" i="7"/>
  <c r="A8" i="8"/>
  <c r="AA2" i="8"/>
  <c r="S2" i="8"/>
  <c r="A5" i="8"/>
  <c r="A6" i="8"/>
  <c r="W23" i="8" s="1"/>
  <c r="G29" i="8"/>
  <c r="A17" i="8"/>
  <c r="W35" i="8"/>
  <c r="K37" i="8"/>
  <c r="AA37" i="8"/>
  <c r="S39" i="8"/>
  <c r="O43" i="8"/>
  <c r="I3" i="7"/>
  <c r="K2" i="8"/>
  <c r="A18" i="8"/>
  <c r="O26" i="8"/>
  <c r="K43" i="8"/>
  <c r="C25" i="7"/>
  <c r="C35" i="7"/>
  <c r="C33" i="8"/>
  <c r="C33" i="7" s="1"/>
  <c r="M49" i="7"/>
  <c r="C30" i="8"/>
  <c r="C30" i="7" s="1"/>
  <c r="U32" i="7"/>
  <c r="G2" i="8"/>
  <c r="E3" i="7"/>
  <c r="Q16" i="7"/>
  <c r="C24" i="8"/>
  <c r="C24" i="7" s="1"/>
  <c r="Q32" i="7"/>
  <c r="C29" i="8"/>
  <c r="C29" i="7" s="1"/>
  <c r="C22" i="8"/>
  <c r="C22" i="7" s="1"/>
  <c r="I16" i="7"/>
  <c r="Y16" i="7"/>
  <c r="C26" i="8"/>
  <c r="C26" i="7" s="1"/>
  <c r="C34" i="7"/>
  <c r="C23" i="8"/>
  <c r="C23" i="7" s="1"/>
  <c r="M16" i="7"/>
  <c r="I32" i="7"/>
  <c r="C27" i="8"/>
  <c r="C27" i="7" s="1"/>
  <c r="C31" i="8"/>
  <c r="C31" i="7" s="1"/>
  <c r="Y32" i="7"/>
  <c r="U16" i="7"/>
  <c r="Q49" i="7"/>
  <c r="W22" i="8"/>
  <c r="C28" i="8"/>
  <c r="C28" i="7" s="1"/>
  <c r="K35" i="8"/>
  <c r="A8" i="9"/>
  <c r="G10" i="9"/>
  <c r="E8" i="9"/>
  <c r="S6" i="10"/>
  <c r="S4" i="10"/>
  <c r="U49" i="7"/>
  <c r="A4" i="8"/>
  <c r="A12" i="8"/>
  <c r="A13" i="8"/>
  <c r="S20" i="8"/>
  <c r="S26" i="8"/>
  <c r="C32" i="8"/>
  <c r="C32" i="7" s="1"/>
  <c r="AA39" i="8"/>
  <c r="C4" i="9"/>
  <c r="C3" i="9"/>
  <c r="E2" i="9"/>
  <c r="G4" i="9"/>
  <c r="W4" i="9"/>
  <c r="A8" i="10"/>
  <c r="K2" i="10"/>
  <c r="S20" i="10"/>
  <c r="A9" i="11"/>
  <c r="K2" i="11"/>
  <c r="Y49" i="7"/>
  <c r="S28" i="8"/>
  <c r="S37" i="8"/>
  <c r="W45" i="8"/>
  <c r="A9" i="9"/>
  <c r="W10" i="9"/>
  <c r="A9" i="10"/>
  <c r="A13" i="10"/>
  <c r="A17" i="10"/>
  <c r="I46" i="7"/>
  <c r="Y46" i="7"/>
  <c r="K20" i="8"/>
  <c r="AA20" i="8"/>
  <c r="W43" i="8"/>
  <c r="A3" i="9"/>
  <c r="A5" i="9"/>
  <c r="A4" i="9"/>
  <c r="O4" i="9"/>
  <c r="A6" i="9"/>
  <c r="O40" i="9" s="1"/>
  <c r="A17" i="9"/>
  <c r="O39" i="9"/>
  <c r="O37" i="9"/>
  <c r="A15" i="10"/>
  <c r="A18" i="10"/>
  <c r="W22" i="9"/>
  <c r="A3" i="10"/>
  <c r="K35" i="10"/>
  <c r="G2" i="11"/>
  <c r="A18" i="9"/>
  <c r="A15" i="9"/>
  <c r="G27" i="9"/>
  <c r="C4" i="10"/>
  <c r="C7" i="10" s="1"/>
  <c r="C3" i="10"/>
  <c r="E2" i="10"/>
  <c r="G2" i="10" s="1"/>
  <c r="K20" i="10"/>
  <c r="A4" i="10"/>
  <c r="AA20" i="10"/>
  <c r="G8" i="11"/>
  <c r="A12" i="9"/>
  <c r="W18" i="9"/>
  <c r="S22" i="9"/>
  <c r="G29" i="9"/>
  <c r="G4" i="10"/>
  <c r="A5" i="10"/>
  <c r="A6" i="10"/>
  <c r="S23" i="10" s="1"/>
  <c r="A12" i="10"/>
  <c r="S28" i="10"/>
  <c r="S6" i="11"/>
  <c r="S4" i="11"/>
  <c r="G10" i="11"/>
  <c r="O10" i="11"/>
  <c r="A5" i="11"/>
  <c r="O39" i="11"/>
  <c r="G2" i="13"/>
  <c r="W10" i="11"/>
  <c r="A13" i="11"/>
  <c r="W12" i="11"/>
  <c r="O22" i="11"/>
  <c r="E27" i="11"/>
  <c r="G27" i="11" s="1"/>
  <c r="W7" i="13"/>
  <c r="O23" i="13"/>
  <c r="A18" i="11"/>
  <c r="C7" i="12"/>
  <c r="W40" i="13"/>
  <c r="O40" i="13"/>
  <c r="K7" i="13"/>
  <c r="AA23" i="13"/>
  <c r="AA40" i="13"/>
  <c r="S40" i="13"/>
  <c r="E2" i="12"/>
  <c r="G2" i="12" s="1"/>
  <c r="A4" i="12"/>
  <c r="A7" i="12" s="1"/>
  <c r="A13" i="12"/>
  <c r="C12" i="12" s="1"/>
  <c r="K2" i="13"/>
  <c r="E8" i="13"/>
  <c r="G8" i="13" s="1"/>
  <c r="K12" i="13"/>
  <c r="C3" i="12"/>
  <c r="C4" i="12"/>
  <c r="K7" i="12"/>
  <c r="S7" i="12"/>
  <c r="AA7" i="12"/>
  <c r="AA39" i="12"/>
  <c r="O40" i="12"/>
  <c r="W40" i="12"/>
  <c r="A8" i="12"/>
  <c r="A9" i="12"/>
  <c r="O23" i="12"/>
  <c r="W23" i="12"/>
  <c r="O2" i="13"/>
  <c r="K6" i="13"/>
  <c r="S39" i="13"/>
  <c r="E8" i="12"/>
  <c r="G8" i="12" s="1"/>
  <c r="K40" i="12"/>
  <c r="S40" i="12"/>
  <c r="K23" i="13" l="1"/>
  <c r="S7" i="13"/>
  <c r="W23" i="13"/>
  <c r="K40" i="13"/>
  <c r="S23" i="13"/>
  <c r="C3" i="7"/>
  <c r="W43" i="7"/>
  <c r="S35" i="7"/>
  <c r="O45" i="7"/>
  <c r="O28" i="7"/>
  <c r="W35" i="7"/>
  <c r="AA37" i="7"/>
  <c r="AA39" i="7"/>
  <c r="K39" i="7"/>
  <c r="K37" i="7"/>
  <c r="W28" i="7"/>
  <c r="S45" i="7"/>
  <c r="K40" i="11"/>
  <c r="A7" i="11"/>
  <c r="K23" i="11"/>
  <c r="W23" i="11"/>
  <c r="S23" i="11"/>
  <c r="S40" i="11"/>
  <c r="O40" i="11"/>
  <c r="A10" i="11"/>
  <c r="K7" i="11"/>
  <c r="O7" i="11"/>
  <c r="C12" i="11"/>
  <c r="AA23" i="11"/>
  <c r="AA40" i="11"/>
  <c r="W40" i="11"/>
  <c r="AA7" i="11"/>
  <c r="S7" i="11"/>
  <c r="W7" i="11"/>
  <c r="W39" i="7"/>
  <c r="AA2" i="7"/>
  <c r="W37" i="7"/>
  <c r="AA40" i="10"/>
  <c r="K40" i="10"/>
  <c r="A7" i="10"/>
  <c r="AA26" i="7"/>
  <c r="AA28" i="7"/>
  <c r="AA23" i="10"/>
  <c r="C12" i="10"/>
  <c r="O22" i="7"/>
  <c r="K23" i="10"/>
  <c r="S28" i="7"/>
  <c r="A10" i="10"/>
  <c r="W40" i="10"/>
  <c r="S40" i="10"/>
  <c r="O18" i="7"/>
  <c r="K35" i="7"/>
  <c r="O2" i="7"/>
  <c r="AA35" i="7"/>
  <c r="AA43" i="7"/>
  <c r="S37" i="7"/>
  <c r="O12" i="7"/>
  <c r="S18" i="7"/>
  <c r="AA20" i="7"/>
  <c r="K28" i="7"/>
  <c r="K43" i="7"/>
  <c r="K26" i="7"/>
  <c r="K20" i="7"/>
  <c r="K2" i="7"/>
  <c r="W26" i="7"/>
  <c r="S10" i="7"/>
  <c r="S26" i="7"/>
  <c r="S22" i="7"/>
  <c r="S2" i="7"/>
  <c r="AA45" i="7"/>
  <c r="S20" i="7"/>
  <c r="W45" i="7"/>
  <c r="AA12" i="7"/>
  <c r="AA18" i="7"/>
  <c r="W12" i="7"/>
  <c r="K18" i="7"/>
  <c r="K10" i="7"/>
  <c r="S4" i="7"/>
  <c r="O43" i="7"/>
  <c r="AA10" i="7"/>
  <c r="AA22" i="7"/>
  <c r="S39" i="7"/>
  <c r="S12" i="7"/>
  <c r="K22" i="7"/>
  <c r="W18" i="7"/>
  <c r="S6" i="7"/>
  <c r="W2" i="7"/>
  <c r="K12" i="7"/>
  <c r="O35" i="7"/>
  <c r="W4" i="7"/>
  <c r="W6" i="7"/>
  <c r="W10" i="7"/>
  <c r="C12" i="9"/>
  <c r="K45" i="7"/>
  <c r="G23" i="7"/>
  <c r="O10" i="7"/>
  <c r="W22" i="7"/>
  <c r="W20" i="7"/>
  <c r="A8" i="7"/>
  <c r="A7" i="9"/>
  <c r="O20" i="7"/>
  <c r="A12" i="7"/>
  <c r="O4" i="7"/>
  <c r="O39" i="7"/>
  <c r="A17" i="7"/>
  <c r="A15" i="7"/>
  <c r="G20" i="7"/>
  <c r="A9" i="7"/>
  <c r="A10" i="8"/>
  <c r="A3" i="7"/>
  <c r="S7" i="8"/>
  <c r="W40" i="8"/>
  <c r="O40" i="8"/>
  <c r="O7" i="8"/>
  <c r="K40" i="8"/>
  <c r="S40" i="8"/>
  <c r="A18" i="7"/>
  <c r="AA23" i="8"/>
  <c r="K23" i="8"/>
  <c r="K7" i="8"/>
  <c r="AA6" i="7"/>
  <c r="AA4" i="7"/>
  <c r="W7" i="8"/>
  <c r="AA7" i="8"/>
  <c r="O23" i="8"/>
  <c r="K6" i="7"/>
  <c r="K4" i="7"/>
  <c r="O6" i="7"/>
  <c r="S23" i="8"/>
  <c r="AA40" i="8"/>
  <c r="S40" i="9"/>
  <c r="AA40" i="9"/>
  <c r="K40" i="9"/>
  <c r="S23" i="9"/>
  <c r="W7" i="9"/>
  <c r="O23" i="9"/>
  <c r="W23" i="9"/>
  <c r="S7" i="9"/>
  <c r="A10" i="12"/>
  <c r="AA7" i="9"/>
  <c r="C4" i="7"/>
  <c r="C7" i="7" s="1"/>
  <c r="A4" i="7"/>
  <c r="O7" i="9"/>
  <c r="A5" i="7"/>
  <c r="G2" i="9"/>
  <c r="E2" i="7"/>
  <c r="G2" i="7" s="1"/>
  <c r="C12" i="8"/>
  <c r="A13" i="7"/>
  <c r="K23" i="9"/>
  <c r="AA7" i="10"/>
  <c r="S7" i="10"/>
  <c r="K7" i="10"/>
  <c r="W23" i="10"/>
  <c r="O23" i="10"/>
  <c r="O7" i="10"/>
  <c r="AA23" i="9"/>
  <c r="K7" i="9"/>
  <c r="W7" i="10"/>
  <c r="A10" i="9"/>
  <c r="O40" i="10"/>
  <c r="W40" i="9"/>
  <c r="G8" i="9"/>
  <c r="E8" i="7"/>
  <c r="G8" i="7" s="1"/>
  <c r="C7" i="9"/>
  <c r="A6" i="7"/>
  <c r="A7" i="8"/>
  <c r="A10" i="7" l="1"/>
  <c r="C12" i="7"/>
  <c r="AA40" i="7"/>
  <c r="S40" i="7"/>
  <c r="K40" i="7"/>
  <c r="W7" i="7"/>
  <c r="O7" i="7"/>
  <c r="W40" i="7"/>
  <c r="O40" i="7"/>
  <c r="AA7" i="7"/>
  <c r="S7" i="7"/>
  <c r="K7" i="7"/>
  <c r="S23" i="7"/>
  <c r="AA23" i="7"/>
  <c r="W23" i="7"/>
  <c r="O23" i="7"/>
  <c r="K23" i="7"/>
  <c r="A7" i="7"/>
</calcChain>
</file>

<file path=xl/sharedStrings.xml><?xml version="1.0" encoding="utf-8"?>
<sst xmlns="http://schemas.openxmlformats.org/spreadsheetml/2006/main" count="4819" uniqueCount="117">
  <si>
    <t>дата</t>
  </si>
  <si>
    <t>Титан</t>
  </si>
  <si>
    <t>Академия 17</t>
  </si>
  <si>
    <t>Вратари</t>
  </si>
  <si>
    <t>вид</t>
  </si>
  <si>
    <t>точность</t>
  </si>
  <si>
    <t>результат</t>
  </si>
  <si>
    <t>игрок</t>
  </si>
  <si>
    <t>ассистент</t>
  </si>
  <si>
    <t>прим</t>
  </si>
  <si>
    <t>вратарь</t>
  </si>
  <si>
    <t>сипатров</t>
  </si>
  <si>
    <t>-</t>
  </si>
  <si>
    <t>+</t>
  </si>
  <si>
    <t>28 номер</t>
  </si>
  <si>
    <t>б</t>
  </si>
  <si>
    <t>макаров</t>
  </si>
  <si>
    <t>мойсак</t>
  </si>
  <si>
    <t>буслаев</t>
  </si>
  <si>
    <t>душаев</t>
  </si>
  <si>
    <t>черных</t>
  </si>
  <si>
    <t>остудин</t>
  </si>
  <si>
    <t>биктимиров</t>
  </si>
  <si>
    <t>абрамов</t>
  </si>
  <si>
    <t>рафиков</t>
  </si>
  <si>
    <t>пилюгин</t>
  </si>
  <si>
    <t>филякин</t>
  </si>
  <si>
    <t>яковлев</t>
  </si>
  <si>
    <t>батршин б</t>
  </si>
  <si>
    <t>катин</t>
  </si>
  <si>
    <t>евстропов</t>
  </si>
  <si>
    <t>гусаров</t>
  </si>
  <si>
    <t>без номера</t>
  </si>
  <si>
    <t>ЦСК ВВС 17</t>
  </si>
  <si>
    <t>штраф</t>
  </si>
  <si>
    <t>63 номер</t>
  </si>
  <si>
    <t>18 номер</t>
  </si>
  <si>
    <t>ЦСК ВВС 16</t>
  </si>
  <si>
    <t>67 номер</t>
  </si>
  <si>
    <t>Академия 16</t>
  </si>
  <si>
    <t>1 номер</t>
  </si>
  <si>
    <t>Все игры</t>
  </si>
  <si>
    <t>Макаров</t>
  </si>
  <si>
    <t>Точные</t>
  </si>
  <si>
    <t>Сипатров</t>
  </si>
  <si>
    <t>Мойсак</t>
  </si>
  <si>
    <t>Буслаев</t>
  </si>
  <si>
    <t>Душаев</t>
  </si>
  <si>
    <t>Черных</t>
  </si>
  <si>
    <t>Соперник</t>
  </si>
  <si>
    <t>Броски</t>
  </si>
  <si>
    <t>Пас</t>
  </si>
  <si>
    <t>Голы</t>
  </si>
  <si>
    <t>Точных</t>
  </si>
  <si>
    <t>в створ</t>
  </si>
  <si>
    <t>буллит</t>
  </si>
  <si>
    <t>забито</t>
  </si>
  <si>
    <t>реализация</t>
  </si>
  <si>
    <t>Гусаров</t>
  </si>
  <si>
    <t>Пасы</t>
  </si>
  <si>
    <t>Ассистент</t>
  </si>
  <si>
    <t>блокировка</t>
  </si>
  <si>
    <t>Вбрасыания</t>
  </si>
  <si>
    <t>вбрасывание</t>
  </si>
  <si>
    <t>Выиграно</t>
  </si>
  <si>
    <t>выиграно</t>
  </si>
  <si>
    <t>ошибка</t>
  </si>
  <si>
    <t>Ошибки</t>
  </si>
  <si>
    <t>отбор</t>
  </si>
  <si>
    <t>полезность</t>
  </si>
  <si>
    <t>Отборы</t>
  </si>
  <si>
    <t>Остудин</t>
  </si>
  <si>
    <t>Биктимиров</t>
  </si>
  <si>
    <t>Абрамов</t>
  </si>
  <si>
    <t>Рафиков</t>
  </si>
  <si>
    <t>Пилюгин</t>
  </si>
  <si>
    <t>Блокировки</t>
  </si>
  <si>
    <t>Очки</t>
  </si>
  <si>
    <t>гол + пас</t>
  </si>
  <si>
    <t>Филякин</t>
  </si>
  <si>
    <t>Яковлев</t>
  </si>
  <si>
    <t>Батршин Б</t>
  </si>
  <si>
    <t>Катин</t>
  </si>
  <si>
    <t>Евстропов</t>
  </si>
  <si>
    <t>23 ноября (суббота) — 1 игра</t>
  </si>
  <si>
    <t>Вбрасывания</t>
  </si>
  <si>
    <t>23 ноября (суббота) — 2 игра</t>
  </si>
  <si>
    <t>24 ноября (воскресенье) — 3 игра</t>
  </si>
  <si>
    <t>Запас</t>
  </si>
  <si>
    <t>24 ноября (воскресенье) — 4 игра</t>
  </si>
  <si>
    <t>10 ноября (воскресенье) — 5 игра</t>
  </si>
  <si>
    <t>Спешилов</t>
  </si>
  <si>
    <t>Пономарев</t>
  </si>
  <si>
    <t>Ванюшин</t>
  </si>
  <si>
    <t>91 номер</t>
  </si>
  <si>
    <t>10 ноября (воскресенье) — 6 игра</t>
  </si>
  <si>
    <t>Бакшеев</t>
  </si>
  <si>
    <t>вб</t>
  </si>
  <si>
    <t>п</t>
  </si>
  <si>
    <t>блок</t>
  </si>
  <si>
    <t>ош</t>
  </si>
  <si>
    <t>фол</t>
  </si>
  <si>
    <t>соперник</t>
  </si>
  <si>
    <t>1 + 0</t>
  </si>
  <si>
    <t>0 + 0</t>
  </si>
  <si>
    <t>2 + 0</t>
  </si>
  <si>
    <t>2 + 1</t>
  </si>
  <si>
    <t>0 + 1</t>
  </si>
  <si>
    <t>4 + 0</t>
  </si>
  <si>
    <t>7 + 1</t>
  </si>
  <si>
    <t>5 + 1</t>
  </si>
  <si>
    <t>кп</t>
  </si>
  <si>
    <t>игрок_кп</t>
  </si>
  <si>
    <t>вид_в</t>
  </si>
  <si>
    <t>точность_в</t>
  </si>
  <si>
    <t>результат_в</t>
  </si>
  <si>
    <t>вратарь_с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</si>
</sst>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204"/>
    </font>
    <font>
      <sz val="10"/>
      <color rgb="FF000000"/>
      <name val="Aptos Narrow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056D0"/>
        <bgColor rgb="FF3366FF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0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10" fontId="1" fillId="5" borderId="0" xfId="0" applyNumberFormat="1" applyFont="1" applyFill="1" applyAlignment="1">
      <alignment vertical="center"/>
    </xf>
    <xf numFmtId="10" fontId="1" fillId="0" borderId="0" xfId="0" applyNumberFormat="1" applyFont="1" applyAlignment="1">
      <alignment vertical="center"/>
    </xf>
    <xf numFmtId="0" fontId="0" fillId="7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056D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1"/>
  <sheetViews>
    <sheetView zoomScaleNormal="100" workbookViewId="0">
      <selection activeCell="K20" sqref="K20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6" width="14.5" customWidth="1"/>
    <col min="7" max="7" width="10.59765625" customWidth="1"/>
    <col min="9" max="9" width="10.59765625" customWidth="1"/>
    <col min="10" max="10" width="10.796875" customWidth="1"/>
    <col min="11" max="11" width="13.3984375" customWidth="1"/>
    <col min="13" max="13" width="10.69921875" customWidth="1"/>
    <col min="15" max="15" width="11.5" customWidth="1"/>
    <col min="17" max="30" width="1.69921875" customWidth="1"/>
  </cols>
  <sheetData>
    <row r="1" spans="1:31" x14ac:dyDescent="0.3">
      <c r="A1" s="5" t="s">
        <v>0</v>
      </c>
      <c r="B1" s="6">
        <v>45619</v>
      </c>
      <c r="D1" s="7" t="s">
        <v>1</v>
      </c>
      <c r="E1" s="4"/>
      <c r="F1" s="4"/>
      <c r="G1" s="22" t="s">
        <v>2</v>
      </c>
      <c r="H1" s="22"/>
      <c r="I1" s="23" t="s">
        <v>3</v>
      </c>
      <c r="J1" s="23"/>
      <c r="K1" s="23"/>
      <c r="L1" s="23"/>
      <c r="M1" s="2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116</v>
      </c>
      <c r="H2" s="4"/>
      <c r="I2" s="4" t="s">
        <v>113</v>
      </c>
      <c r="J2" s="4" t="s">
        <v>114</v>
      </c>
      <c r="K2" s="4" t="s">
        <v>115</v>
      </c>
      <c r="L2" s="4" t="s">
        <v>9</v>
      </c>
      <c r="M2" s="4" t="s">
        <v>10</v>
      </c>
      <c r="O2" s="4" t="s">
        <v>112</v>
      </c>
      <c r="P2" s="4" t="s">
        <v>111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B3" s="4" t="s">
        <v>97</v>
      </c>
      <c r="C3" s="4" t="s">
        <v>12</v>
      </c>
      <c r="D3" s="4"/>
      <c r="E3" s="4" t="s">
        <v>11</v>
      </c>
      <c r="F3" s="4"/>
      <c r="G3" s="4" t="s">
        <v>14</v>
      </c>
      <c r="I3" s="4" t="s">
        <v>15</v>
      </c>
      <c r="J3" s="4" t="s">
        <v>12</v>
      </c>
      <c r="K3" s="4"/>
      <c r="L3" s="5"/>
      <c r="M3" s="4" t="s">
        <v>16</v>
      </c>
      <c r="O3" t="s">
        <v>11</v>
      </c>
      <c r="P3" s="21">
        <f t="shared" ref="P3:P17" si="0">COUNTIF(Q3:AD3,"+")-COUNTIF(Q3:AD3,"-")</f>
        <v>2</v>
      </c>
      <c r="Q3" s="4" t="s">
        <v>12</v>
      </c>
      <c r="R3" s="4" t="s">
        <v>13</v>
      </c>
      <c r="S3" s="4" t="s">
        <v>13</v>
      </c>
      <c r="T3" s="4" t="s">
        <v>13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3">
      <c r="B4" s="4" t="s">
        <v>98</v>
      </c>
      <c r="C4" s="4" t="s">
        <v>13</v>
      </c>
      <c r="D4" s="4"/>
      <c r="E4" s="4" t="s">
        <v>11</v>
      </c>
      <c r="F4" s="4"/>
      <c r="G4" s="4" t="s">
        <v>14</v>
      </c>
      <c r="I4" s="4" t="s">
        <v>15</v>
      </c>
      <c r="J4" s="4" t="s">
        <v>12</v>
      </c>
      <c r="K4" s="4"/>
      <c r="M4" s="4" t="s">
        <v>16</v>
      </c>
      <c r="O4" t="s">
        <v>17</v>
      </c>
      <c r="P4" s="21">
        <f t="shared" si="0"/>
        <v>2</v>
      </c>
      <c r="Q4" s="4" t="s">
        <v>12</v>
      </c>
      <c r="R4" s="4" t="s">
        <v>13</v>
      </c>
      <c r="S4" s="4" t="s">
        <v>13</v>
      </c>
      <c r="T4" s="4" t="s">
        <v>13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3">
      <c r="B5" s="4" t="s">
        <v>15</v>
      </c>
      <c r="C5" s="4" t="s">
        <v>13</v>
      </c>
      <c r="D5" s="4" t="s">
        <v>12</v>
      </c>
      <c r="E5" s="4" t="s">
        <v>20</v>
      </c>
      <c r="F5" s="4"/>
      <c r="G5" s="4" t="s">
        <v>14</v>
      </c>
      <c r="I5" s="4" t="s">
        <v>15</v>
      </c>
      <c r="J5" s="4" t="s">
        <v>12</v>
      </c>
      <c r="K5" s="4"/>
      <c r="M5" s="4" t="s">
        <v>16</v>
      </c>
      <c r="O5" t="s">
        <v>18</v>
      </c>
      <c r="P5" s="21">
        <f t="shared" si="0"/>
        <v>1</v>
      </c>
      <c r="Q5" s="4" t="s">
        <v>12</v>
      </c>
      <c r="R5" s="4" t="s">
        <v>13</v>
      </c>
      <c r="S5" s="4" t="s">
        <v>13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B6" s="4" t="s">
        <v>97</v>
      </c>
      <c r="C6" s="4" t="s">
        <v>12</v>
      </c>
      <c r="D6" s="4"/>
      <c r="E6" s="4" t="s">
        <v>21</v>
      </c>
      <c r="F6" s="4"/>
      <c r="G6" s="4" t="s">
        <v>14</v>
      </c>
      <c r="I6" s="4" t="s">
        <v>15</v>
      </c>
      <c r="J6" s="4" t="s">
        <v>13</v>
      </c>
      <c r="K6" s="4" t="s">
        <v>12</v>
      </c>
      <c r="M6" s="4" t="s">
        <v>16</v>
      </c>
      <c r="O6" t="s">
        <v>19</v>
      </c>
      <c r="P6" s="21">
        <f t="shared" si="0"/>
        <v>1</v>
      </c>
      <c r="Q6" s="4" t="s">
        <v>13</v>
      </c>
      <c r="R6" s="4" t="s">
        <v>13</v>
      </c>
      <c r="S6" s="4" t="s"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B7" s="4" t="s">
        <v>98</v>
      </c>
      <c r="C7" s="4" t="s">
        <v>13</v>
      </c>
      <c r="D7" s="4"/>
      <c r="E7" s="4" t="s">
        <v>21</v>
      </c>
      <c r="F7" s="4"/>
      <c r="G7" s="4" t="s">
        <v>14</v>
      </c>
      <c r="I7" s="4" t="s">
        <v>15</v>
      </c>
      <c r="J7" s="4" t="s">
        <v>12</v>
      </c>
      <c r="K7" s="4"/>
      <c r="M7" s="4" t="s">
        <v>16</v>
      </c>
      <c r="O7" t="s">
        <v>20</v>
      </c>
      <c r="P7" s="21">
        <f t="shared" si="0"/>
        <v>1</v>
      </c>
      <c r="Q7" s="4" t="s">
        <v>12</v>
      </c>
      <c r="R7" s="4" t="s">
        <v>13</v>
      </c>
      <c r="S7" s="4" t="s">
        <v>13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B8" s="4" t="s">
        <v>15</v>
      </c>
      <c r="C8" s="4" t="s">
        <v>12</v>
      </c>
      <c r="D8" s="4"/>
      <c r="E8" s="4" t="s">
        <v>19</v>
      </c>
      <c r="F8" s="4"/>
      <c r="G8" s="4" t="s">
        <v>14</v>
      </c>
      <c r="I8" s="4" t="s">
        <v>15</v>
      </c>
      <c r="J8" s="4" t="s">
        <v>13</v>
      </c>
      <c r="K8" s="4" t="s">
        <v>13</v>
      </c>
      <c r="M8" s="4" t="s">
        <v>16</v>
      </c>
      <c r="O8" t="s">
        <v>21</v>
      </c>
      <c r="P8" s="21">
        <f t="shared" si="0"/>
        <v>0</v>
      </c>
      <c r="Q8" s="4" t="s">
        <v>13</v>
      </c>
      <c r="R8" s="4" t="s">
        <v>12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B9" s="20" t="s">
        <v>15</v>
      </c>
      <c r="C9" s="20" t="s">
        <v>13</v>
      </c>
      <c r="D9" s="20" t="s">
        <v>13</v>
      </c>
      <c r="E9" s="20" t="s">
        <v>19</v>
      </c>
      <c r="F9" s="4"/>
      <c r="G9" s="4" t="s">
        <v>14</v>
      </c>
      <c r="I9" s="4" t="s">
        <v>15</v>
      </c>
      <c r="J9" s="4" t="s">
        <v>13</v>
      </c>
      <c r="K9" s="4" t="s">
        <v>12</v>
      </c>
      <c r="M9" s="4" t="s">
        <v>16</v>
      </c>
      <c r="O9" t="s">
        <v>22</v>
      </c>
      <c r="P9" s="21">
        <f t="shared" si="0"/>
        <v>0</v>
      </c>
      <c r="Q9" s="4" t="s">
        <v>13</v>
      </c>
      <c r="R9" s="4" t="s">
        <v>12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B10" s="4" t="s">
        <v>97</v>
      </c>
      <c r="C10" s="4" t="s">
        <v>12</v>
      </c>
      <c r="D10" s="4"/>
      <c r="E10" s="4" t="s">
        <v>26</v>
      </c>
      <c r="F10" s="4"/>
      <c r="G10" s="4" t="s">
        <v>14</v>
      </c>
      <c r="I10" s="4" t="s">
        <v>15</v>
      </c>
      <c r="J10" s="4" t="s">
        <v>12</v>
      </c>
      <c r="K10" s="4"/>
      <c r="M10" s="4" t="s">
        <v>16</v>
      </c>
      <c r="O10" t="s">
        <v>23</v>
      </c>
      <c r="P10" s="21">
        <f t="shared" si="0"/>
        <v>0</v>
      </c>
      <c r="Q10" s="4" t="s">
        <v>13</v>
      </c>
      <c r="R10" s="4" t="s">
        <v>12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B11" s="4" t="s">
        <v>97</v>
      </c>
      <c r="C11" s="4" t="s">
        <v>13</v>
      </c>
      <c r="D11" s="4"/>
      <c r="E11" s="4" t="s">
        <v>26</v>
      </c>
      <c r="F11" s="4"/>
      <c r="G11" s="4" t="s">
        <v>14</v>
      </c>
      <c r="I11" s="4" t="s">
        <v>15</v>
      </c>
      <c r="J11" s="4" t="s">
        <v>13</v>
      </c>
      <c r="K11" s="4" t="s">
        <v>12</v>
      </c>
      <c r="M11" s="4" t="s">
        <v>16</v>
      </c>
      <c r="O11" t="s">
        <v>24</v>
      </c>
      <c r="P11" s="21">
        <f t="shared" si="0"/>
        <v>1</v>
      </c>
      <c r="Q11" s="4" t="s">
        <v>13</v>
      </c>
      <c r="R11" s="4" t="s">
        <v>13</v>
      </c>
      <c r="S11" s="4" t="s">
        <v>12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B12" s="4" t="s">
        <v>98</v>
      </c>
      <c r="C12" s="4" t="s">
        <v>13</v>
      </c>
      <c r="D12" s="4"/>
      <c r="E12" s="4" t="s">
        <v>28</v>
      </c>
      <c r="F12" s="4"/>
      <c r="G12" s="4" t="s">
        <v>14</v>
      </c>
      <c r="I12" s="4" t="s">
        <v>15</v>
      </c>
      <c r="J12" s="4" t="s">
        <v>13</v>
      </c>
      <c r="K12" s="4" t="s">
        <v>12</v>
      </c>
      <c r="M12" s="4" t="s">
        <v>16</v>
      </c>
      <c r="O12" t="s">
        <v>25</v>
      </c>
      <c r="P12" s="21">
        <f t="shared" si="0"/>
        <v>2</v>
      </c>
      <c r="Q12" s="4" t="s">
        <v>12</v>
      </c>
      <c r="R12" s="4" t="s">
        <v>13</v>
      </c>
      <c r="S12" s="4" t="s">
        <v>13</v>
      </c>
      <c r="T12" s="4" t="s">
        <v>13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B13" s="4" t="s">
        <v>97</v>
      </c>
      <c r="C13" s="4" t="s">
        <v>13</v>
      </c>
      <c r="D13" s="4"/>
      <c r="E13" s="4" t="s">
        <v>11</v>
      </c>
      <c r="F13" s="4"/>
      <c r="G13" s="4" t="s">
        <v>14</v>
      </c>
      <c r="I13" s="4" t="s">
        <v>15</v>
      </c>
      <c r="J13" s="4" t="s">
        <v>12</v>
      </c>
      <c r="K13" s="4"/>
      <c r="M13" s="4" t="s">
        <v>16</v>
      </c>
      <c r="O13" t="s">
        <v>26</v>
      </c>
      <c r="P13" s="21">
        <f t="shared" si="0"/>
        <v>1</v>
      </c>
      <c r="Q13" s="4" t="s">
        <v>13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B14" s="4" t="s">
        <v>98</v>
      </c>
      <c r="C14" s="4" t="s">
        <v>13</v>
      </c>
      <c r="D14" s="4"/>
      <c r="E14" s="4" t="s">
        <v>17</v>
      </c>
      <c r="F14" s="4"/>
      <c r="G14" s="4" t="s">
        <v>14</v>
      </c>
      <c r="I14" s="4" t="s">
        <v>15</v>
      </c>
      <c r="J14" s="4" t="s">
        <v>13</v>
      </c>
      <c r="K14" s="4" t="s">
        <v>12</v>
      </c>
      <c r="M14" s="4" t="s">
        <v>16</v>
      </c>
      <c r="O14" t="s">
        <v>27</v>
      </c>
      <c r="P14" s="21">
        <f t="shared" si="0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B15" s="4" t="s">
        <v>97</v>
      </c>
      <c r="C15" s="4" t="s">
        <v>13</v>
      </c>
      <c r="D15" s="4"/>
      <c r="E15" s="4" t="s">
        <v>21</v>
      </c>
      <c r="F15" s="4"/>
      <c r="G15" s="4" t="s">
        <v>14</v>
      </c>
      <c r="I15" s="4" t="s">
        <v>15</v>
      </c>
      <c r="J15" s="4" t="s">
        <v>13</v>
      </c>
      <c r="K15" s="4" t="s">
        <v>12</v>
      </c>
      <c r="M15" s="4" t="s">
        <v>16</v>
      </c>
      <c r="O15" t="s">
        <v>28</v>
      </c>
      <c r="P15" s="21">
        <f t="shared" si="0"/>
        <v>1</v>
      </c>
      <c r="Q15" s="4" t="s">
        <v>13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">
      <c r="B16" s="4" t="s">
        <v>15</v>
      </c>
      <c r="C16" s="4" t="s">
        <v>13</v>
      </c>
      <c r="D16" s="4" t="s">
        <v>12</v>
      </c>
      <c r="E16" s="4" t="s">
        <v>22</v>
      </c>
      <c r="F16" s="4"/>
      <c r="G16" s="4" t="s">
        <v>14</v>
      </c>
      <c r="I16" s="4" t="s">
        <v>15</v>
      </c>
      <c r="J16" s="4" t="s">
        <v>13</v>
      </c>
      <c r="K16" s="4" t="s">
        <v>12</v>
      </c>
      <c r="M16" s="4" t="s">
        <v>16</v>
      </c>
      <c r="O16" t="s">
        <v>29</v>
      </c>
      <c r="P16" s="21">
        <f t="shared" si="0"/>
        <v>1</v>
      </c>
      <c r="Q16" s="4" t="s">
        <v>13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28" x14ac:dyDescent="0.3">
      <c r="B17" s="4" t="s">
        <v>97</v>
      </c>
      <c r="C17" s="4" t="s">
        <v>12</v>
      </c>
      <c r="D17" s="4"/>
      <c r="E17" s="4" t="s">
        <v>26</v>
      </c>
      <c r="F17" s="4"/>
      <c r="G17" s="4" t="s">
        <v>14</v>
      </c>
      <c r="I17" s="4" t="s">
        <v>15</v>
      </c>
      <c r="J17" s="4" t="s">
        <v>13</v>
      </c>
      <c r="K17" s="4" t="s">
        <v>12</v>
      </c>
      <c r="M17" s="4" t="s">
        <v>16</v>
      </c>
      <c r="O17" t="s">
        <v>30</v>
      </c>
      <c r="P17" s="21">
        <f t="shared" si="0"/>
        <v>1</v>
      </c>
      <c r="Q17" s="4" t="s">
        <v>13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x14ac:dyDescent="0.3">
      <c r="B18" s="4" t="s">
        <v>99</v>
      </c>
      <c r="C18" s="4" t="s">
        <v>13</v>
      </c>
      <c r="D18" s="4"/>
      <c r="E18" s="4" t="s">
        <v>27</v>
      </c>
      <c r="F18" s="4"/>
      <c r="G18" s="4" t="s">
        <v>14</v>
      </c>
      <c r="I18" s="4" t="s">
        <v>15</v>
      </c>
      <c r="J18" s="4" t="s">
        <v>12</v>
      </c>
      <c r="K18" s="4"/>
      <c r="M18" s="4" t="s">
        <v>31</v>
      </c>
    </row>
    <row r="19" spans="2:28" x14ac:dyDescent="0.3">
      <c r="B19" s="4" t="s">
        <v>99</v>
      </c>
      <c r="C19" s="4" t="s">
        <v>13</v>
      </c>
      <c r="D19" s="4"/>
      <c r="E19" s="4" t="s">
        <v>27</v>
      </c>
      <c r="F19" s="4"/>
      <c r="G19" s="4" t="s">
        <v>14</v>
      </c>
      <c r="I19" s="4" t="s">
        <v>15</v>
      </c>
      <c r="J19" s="4" t="s">
        <v>12</v>
      </c>
      <c r="K19" s="4"/>
      <c r="M19" s="4" t="s">
        <v>31</v>
      </c>
    </row>
    <row r="20" spans="2:28" x14ac:dyDescent="0.3">
      <c r="B20" s="4" t="s">
        <v>98</v>
      </c>
      <c r="C20" s="4" t="s">
        <v>13</v>
      </c>
      <c r="D20" s="4"/>
      <c r="E20" s="4" t="s">
        <v>29</v>
      </c>
      <c r="F20" s="4"/>
      <c r="G20" s="4" t="s">
        <v>14</v>
      </c>
      <c r="I20" s="4" t="s">
        <v>15</v>
      </c>
      <c r="J20" s="4" t="s">
        <v>13</v>
      </c>
      <c r="K20" s="4" t="s">
        <v>12</v>
      </c>
      <c r="M20" s="4" t="s">
        <v>31</v>
      </c>
    </row>
    <row r="21" spans="2:28" x14ac:dyDescent="0.3">
      <c r="B21" s="4" t="s">
        <v>98</v>
      </c>
      <c r="C21" s="4" t="s">
        <v>13</v>
      </c>
      <c r="D21" s="4"/>
      <c r="E21" s="4" t="s">
        <v>27</v>
      </c>
      <c r="F21" s="4"/>
      <c r="G21" s="4" t="s">
        <v>14</v>
      </c>
      <c r="I21" s="4" t="s">
        <v>15</v>
      </c>
      <c r="J21" s="4" t="s">
        <v>12</v>
      </c>
      <c r="K21" s="4"/>
      <c r="M21" s="4" t="s">
        <v>31</v>
      </c>
    </row>
    <row r="22" spans="2:28" x14ac:dyDescent="0.3">
      <c r="B22" s="4" t="s">
        <v>98</v>
      </c>
      <c r="C22" s="4" t="s">
        <v>13</v>
      </c>
      <c r="D22" s="4"/>
      <c r="E22" s="4" t="s">
        <v>27</v>
      </c>
      <c r="F22" s="4"/>
      <c r="G22" s="4" t="s">
        <v>14</v>
      </c>
      <c r="I22" s="4" t="s">
        <v>15</v>
      </c>
      <c r="J22" s="4" t="s">
        <v>12</v>
      </c>
      <c r="K22" s="4"/>
      <c r="M22" s="4" t="s">
        <v>31</v>
      </c>
    </row>
    <row r="23" spans="2:28" x14ac:dyDescent="0.3">
      <c r="B23" s="4" t="s">
        <v>97</v>
      </c>
      <c r="C23" s="4" t="s">
        <v>13</v>
      </c>
      <c r="D23" s="4"/>
      <c r="E23" s="4" t="s">
        <v>11</v>
      </c>
      <c r="F23" s="4"/>
      <c r="G23" s="4" t="s">
        <v>14</v>
      </c>
      <c r="I23" s="4" t="s">
        <v>15</v>
      </c>
      <c r="J23" s="4" t="s">
        <v>13</v>
      </c>
      <c r="K23" s="4" t="s">
        <v>12</v>
      </c>
      <c r="M23" s="4" t="s">
        <v>31</v>
      </c>
    </row>
    <row r="24" spans="2:28" x14ac:dyDescent="0.3">
      <c r="B24" s="4" t="s">
        <v>15</v>
      </c>
      <c r="C24" s="4" t="s">
        <v>13</v>
      </c>
      <c r="D24" s="4" t="s">
        <v>12</v>
      </c>
      <c r="E24" s="4" t="s">
        <v>17</v>
      </c>
      <c r="F24" s="4"/>
      <c r="G24" s="4" t="s">
        <v>14</v>
      </c>
      <c r="I24" s="4" t="s">
        <v>15</v>
      </c>
      <c r="J24" s="4" t="s">
        <v>12</v>
      </c>
      <c r="K24" s="4"/>
      <c r="M24" s="4" t="s">
        <v>31</v>
      </c>
    </row>
    <row r="25" spans="2:28" x14ac:dyDescent="0.3">
      <c r="B25" s="4" t="s">
        <v>15</v>
      </c>
      <c r="C25" s="4" t="s">
        <v>13</v>
      </c>
      <c r="D25" s="4" t="s">
        <v>12</v>
      </c>
      <c r="E25" s="4" t="s">
        <v>25</v>
      </c>
      <c r="F25" s="4"/>
      <c r="G25" s="4" t="s">
        <v>14</v>
      </c>
      <c r="I25" s="4" t="s">
        <v>15</v>
      </c>
      <c r="J25" s="4" t="s">
        <v>13</v>
      </c>
      <c r="K25" s="4" t="s">
        <v>13</v>
      </c>
      <c r="M25" s="4" t="s">
        <v>31</v>
      </c>
    </row>
    <row r="26" spans="2:28" x14ac:dyDescent="0.3">
      <c r="B26" s="4" t="s">
        <v>97</v>
      </c>
      <c r="C26" s="4" t="s">
        <v>13</v>
      </c>
      <c r="D26" s="4"/>
      <c r="E26" s="4" t="s">
        <v>21</v>
      </c>
      <c r="F26" s="4"/>
      <c r="G26" s="4" t="s">
        <v>14</v>
      </c>
      <c r="I26" s="4" t="s">
        <v>15</v>
      </c>
      <c r="J26" s="4" t="s">
        <v>13</v>
      </c>
      <c r="K26" s="4" t="s">
        <v>12</v>
      </c>
      <c r="M26" s="4" t="s">
        <v>31</v>
      </c>
    </row>
    <row r="27" spans="2:28" x14ac:dyDescent="0.3">
      <c r="B27" s="4" t="s">
        <v>98</v>
      </c>
      <c r="C27" s="4" t="s">
        <v>12</v>
      </c>
      <c r="D27" s="4"/>
      <c r="E27" s="4" t="s">
        <v>23</v>
      </c>
      <c r="F27" s="4"/>
      <c r="G27" s="4" t="s">
        <v>14</v>
      </c>
      <c r="I27" s="4" t="s">
        <v>15</v>
      </c>
      <c r="J27" s="4" t="s">
        <v>13</v>
      </c>
      <c r="K27" s="4" t="s">
        <v>12</v>
      </c>
      <c r="M27" s="4" t="s">
        <v>31</v>
      </c>
    </row>
    <row r="28" spans="2:28" x14ac:dyDescent="0.3">
      <c r="B28" s="4" t="s">
        <v>97</v>
      </c>
      <c r="C28" s="4" t="s">
        <v>12</v>
      </c>
      <c r="D28" s="4"/>
      <c r="E28" s="4" t="s">
        <v>21</v>
      </c>
      <c r="F28" s="4"/>
      <c r="G28" s="4" t="s">
        <v>14</v>
      </c>
      <c r="I28" s="4" t="s">
        <v>15</v>
      </c>
      <c r="J28" s="4" t="s">
        <v>13</v>
      </c>
      <c r="K28" s="4" t="s">
        <v>12</v>
      </c>
      <c r="M28" s="4" t="s">
        <v>31</v>
      </c>
    </row>
    <row r="29" spans="2:28" x14ac:dyDescent="0.3">
      <c r="B29" s="4" t="s">
        <v>97</v>
      </c>
      <c r="C29" s="4" t="s">
        <v>13</v>
      </c>
      <c r="D29" s="4"/>
      <c r="E29" s="4" t="s">
        <v>26</v>
      </c>
      <c r="F29" s="4"/>
      <c r="G29" s="4" t="s">
        <v>14</v>
      </c>
      <c r="I29" s="4" t="s">
        <v>15</v>
      </c>
      <c r="J29" s="4" t="s">
        <v>13</v>
      </c>
      <c r="K29" s="4" t="s">
        <v>12</v>
      </c>
      <c r="M29" s="4" t="s">
        <v>31</v>
      </c>
    </row>
    <row r="30" spans="2:28" x14ac:dyDescent="0.3">
      <c r="B30" s="4" t="s">
        <v>100</v>
      </c>
      <c r="C30" s="4" t="s">
        <v>13</v>
      </c>
      <c r="D30" s="4"/>
      <c r="E30" s="4" t="s">
        <v>30</v>
      </c>
      <c r="F30" s="4"/>
      <c r="G30" s="4" t="s">
        <v>14</v>
      </c>
      <c r="I30" s="4" t="s">
        <v>15</v>
      </c>
      <c r="J30" s="4" t="s">
        <v>12</v>
      </c>
      <c r="K30" s="4"/>
      <c r="M30" s="4" t="s">
        <v>31</v>
      </c>
    </row>
    <row r="31" spans="2:28" x14ac:dyDescent="0.3">
      <c r="B31" s="4" t="s">
        <v>97</v>
      </c>
      <c r="C31" s="4" t="s">
        <v>12</v>
      </c>
      <c r="D31" s="4"/>
      <c r="E31" s="4" t="s">
        <v>11</v>
      </c>
      <c r="F31" s="4"/>
      <c r="G31" s="4" t="s">
        <v>14</v>
      </c>
      <c r="I31" s="4" t="s">
        <v>15</v>
      </c>
      <c r="J31" s="4" t="s">
        <v>12</v>
      </c>
      <c r="K31" s="4"/>
      <c r="M31" s="4" t="s">
        <v>31</v>
      </c>
    </row>
    <row r="32" spans="2:28" x14ac:dyDescent="0.3">
      <c r="B32" s="4" t="s">
        <v>97</v>
      </c>
      <c r="C32" s="4" t="s">
        <v>12</v>
      </c>
      <c r="D32" s="4"/>
      <c r="E32" s="4" t="s">
        <v>11</v>
      </c>
      <c r="F32" s="4"/>
      <c r="G32" s="4" t="s">
        <v>14</v>
      </c>
      <c r="I32" s="4" t="s">
        <v>15</v>
      </c>
      <c r="J32" s="4" t="s">
        <v>13</v>
      </c>
      <c r="K32" s="4" t="s">
        <v>12</v>
      </c>
      <c r="M32" s="4" t="s">
        <v>31</v>
      </c>
    </row>
    <row r="33" spans="2:13" x14ac:dyDescent="0.3">
      <c r="B33" s="20" t="s">
        <v>15</v>
      </c>
      <c r="C33" s="20" t="s">
        <v>13</v>
      </c>
      <c r="D33" s="20" t="s">
        <v>13</v>
      </c>
      <c r="E33" s="20" t="s">
        <v>25</v>
      </c>
      <c r="F33" s="4"/>
      <c r="G33" s="4" t="s">
        <v>14</v>
      </c>
      <c r="I33" s="4" t="s">
        <v>15</v>
      </c>
      <c r="J33" s="4" t="s">
        <v>13</v>
      </c>
      <c r="K33" s="4" t="s">
        <v>12</v>
      </c>
      <c r="M33" s="4" t="s">
        <v>31</v>
      </c>
    </row>
    <row r="34" spans="2:13" x14ac:dyDescent="0.3">
      <c r="B34" s="4" t="s">
        <v>97</v>
      </c>
      <c r="C34" s="4" t="s">
        <v>12</v>
      </c>
      <c r="D34" s="4"/>
      <c r="E34" s="4" t="s">
        <v>21</v>
      </c>
      <c r="F34" s="4"/>
      <c r="G34" s="4" t="s">
        <v>14</v>
      </c>
      <c r="I34" s="4" t="s">
        <v>15</v>
      </c>
      <c r="J34" s="4" t="s">
        <v>13</v>
      </c>
      <c r="K34" s="4" t="s">
        <v>12</v>
      </c>
      <c r="M34" s="4" t="s">
        <v>31</v>
      </c>
    </row>
    <row r="35" spans="2:13" x14ac:dyDescent="0.3">
      <c r="B35" s="4" t="s">
        <v>97</v>
      </c>
      <c r="C35" s="4" t="s">
        <v>12</v>
      </c>
      <c r="D35" s="4"/>
      <c r="E35" s="4" t="s">
        <v>21</v>
      </c>
      <c r="F35" s="4"/>
      <c r="G35" s="4" t="s">
        <v>14</v>
      </c>
      <c r="I35" s="4"/>
      <c r="J35" s="4"/>
      <c r="K35" s="4"/>
    </row>
    <row r="36" spans="2:13" x14ac:dyDescent="0.3">
      <c r="B36" s="20" t="s">
        <v>15</v>
      </c>
      <c r="C36" s="20" t="s">
        <v>13</v>
      </c>
      <c r="D36" s="20" t="s">
        <v>13</v>
      </c>
      <c r="E36" s="20" t="s">
        <v>19</v>
      </c>
      <c r="F36" s="4"/>
      <c r="G36" s="4" t="s">
        <v>14</v>
      </c>
      <c r="I36" s="4"/>
      <c r="J36" s="4"/>
      <c r="K36" s="4"/>
    </row>
    <row r="37" spans="2:13" x14ac:dyDescent="0.3">
      <c r="B37" s="4" t="s">
        <v>97</v>
      </c>
      <c r="C37" s="4" t="s">
        <v>13</v>
      </c>
      <c r="D37" s="4"/>
      <c r="E37" s="4" t="s">
        <v>26</v>
      </c>
      <c r="F37" s="4"/>
      <c r="G37" s="4" t="s">
        <v>14</v>
      </c>
      <c r="I37" s="4"/>
      <c r="J37" s="4"/>
      <c r="K37" s="4"/>
    </row>
    <row r="38" spans="2:13" x14ac:dyDescent="0.3">
      <c r="B38" s="4" t="s">
        <v>98</v>
      </c>
      <c r="C38" s="4" t="s">
        <v>12</v>
      </c>
      <c r="D38" s="4"/>
      <c r="E38" s="4" t="s">
        <v>27</v>
      </c>
      <c r="F38" s="4"/>
      <c r="G38" s="4" t="s">
        <v>14</v>
      </c>
      <c r="I38" s="4"/>
      <c r="J38" s="4"/>
      <c r="K38" s="4"/>
    </row>
    <row r="39" spans="2:13" x14ac:dyDescent="0.3">
      <c r="B39" s="4" t="s">
        <v>98</v>
      </c>
      <c r="C39" s="4" t="s">
        <v>13</v>
      </c>
      <c r="D39" s="4"/>
      <c r="E39" s="4" t="s">
        <v>30</v>
      </c>
      <c r="F39" s="4"/>
      <c r="G39" s="4" t="s">
        <v>14</v>
      </c>
      <c r="I39" s="4"/>
      <c r="J39" s="4"/>
      <c r="K39" s="4"/>
    </row>
    <row r="40" spans="2:13" x14ac:dyDescent="0.3">
      <c r="B40" s="4" t="s">
        <v>98</v>
      </c>
      <c r="C40" s="4" t="s">
        <v>13</v>
      </c>
      <c r="D40" s="4"/>
      <c r="E40" s="4" t="s">
        <v>26</v>
      </c>
      <c r="F40" s="4"/>
      <c r="G40" s="4" t="s">
        <v>14</v>
      </c>
      <c r="I40" s="4"/>
      <c r="J40" s="4"/>
      <c r="K40" s="4"/>
    </row>
    <row r="41" spans="2:13" x14ac:dyDescent="0.3">
      <c r="B41" s="4" t="s">
        <v>98</v>
      </c>
      <c r="C41" s="4" t="s">
        <v>13</v>
      </c>
      <c r="D41" s="4"/>
      <c r="E41" s="4" t="s">
        <v>26</v>
      </c>
      <c r="F41" s="4"/>
      <c r="G41" s="4" t="s">
        <v>14</v>
      </c>
      <c r="I41" s="4"/>
      <c r="J41" s="4"/>
      <c r="K41" s="4"/>
    </row>
    <row r="42" spans="2:13" x14ac:dyDescent="0.3">
      <c r="B42" s="4" t="s">
        <v>98</v>
      </c>
      <c r="C42" s="4" t="s">
        <v>13</v>
      </c>
      <c r="D42" s="4"/>
      <c r="E42" s="4" t="s">
        <v>26</v>
      </c>
      <c r="F42" s="4"/>
      <c r="G42" s="4" t="s">
        <v>14</v>
      </c>
      <c r="I42" s="4"/>
      <c r="J42" s="4"/>
      <c r="K42" s="4"/>
    </row>
    <row r="43" spans="2:13" x14ac:dyDescent="0.3">
      <c r="B43" s="4" t="s">
        <v>98</v>
      </c>
      <c r="C43" s="4" t="s">
        <v>12</v>
      </c>
      <c r="D43" s="4"/>
      <c r="E43" s="4" t="s">
        <v>29</v>
      </c>
      <c r="F43" s="4"/>
      <c r="G43" s="4" t="s">
        <v>14</v>
      </c>
      <c r="I43" s="4"/>
      <c r="J43" s="4"/>
      <c r="K43" s="4"/>
    </row>
    <row r="44" spans="2:13" x14ac:dyDescent="0.3">
      <c r="B44" s="4" t="s">
        <v>97</v>
      </c>
      <c r="C44" s="4" t="s">
        <v>12</v>
      </c>
      <c r="D44" s="4"/>
      <c r="E44" s="4" t="s">
        <v>26</v>
      </c>
      <c r="F44" s="4"/>
      <c r="G44" s="4" t="s">
        <v>14</v>
      </c>
      <c r="I44" s="4"/>
      <c r="J44" s="4"/>
      <c r="K44" s="4"/>
    </row>
    <row r="45" spans="2:13" x14ac:dyDescent="0.3">
      <c r="B45" s="4" t="s">
        <v>98</v>
      </c>
      <c r="C45" s="4" t="s">
        <v>13</v>
      </c>
      <c r="D45" s="4"/>
      <c r="E45" s="4" t="s">
        <v>29</v>
      </c>
      <c r="F45" s="4"/>
      <c r="G45" s="4" t="s">
        <v>14</v>
      </c>
      <c r="I45" s="4"/>
      <c r="J45" s="4"/>
      <c r="K45" s="4"/>
    </row>
    <row r="46" spans="2:13" x14ac:dyDescent="0.3">
      <c r="B46" s="4" t="s">
        <v>98</v>
      </c>
      <c r="C46" s="4" t="s">
        <v>13</v>
      </c>
      <c r="D46" s="4"/>
      <c r="E46" s="4" t="s">
        <v>27</v>
      </c>
      <c r="F46" s="4"/>
      <c r="G46" s="4" t="s">
        <v>14</v>
      </c>
      <c r="I46" s="4"/>
      <c r="J46" s="4"/>
      <c r="K46" s="4"/>
    </row>
    <row r="47" spans="2:13" x14ac:dyDescent="0.3">
      <c r="B47" s="4" t="s">
        <v>98</v>
      </c>
      <c r="C47" s="4" t="s">
        <v>13</v>
      </c>
      <c r="D47" s="4"/>
      <c r="E47" s="4" t="s">
        <v>26</v>
      </c>
      <c r="F47" s="4"/>
      <c r="G47" s="4" t="s">
        <v>14</v>
      </c>
      <c r="I47" s="4"/>
      <c r="J47" s="4"/>
      <c r="K47" s="4"/>
    </row>
    <row r="48" spans="2:13" x14ac:dyDescent="0.3">
      <c r="B48" s="4" t="s">
        <v>98</v>
      </c>
      <c r="C48" s="4" t="s">
        <v>13</v>
      </c>
      <c r="D48" s="4"/>
      <c r="E48" s="4" t="s">
        <v>27</v>
      </c>
      <c r="F48" s="4"/>
      <c r="G48" s="4" t="s">
        <v>14</v>
      </c>
      <c r="I48" s="4"/>
      <c r="J48" s="4"/>
      <c r="K48" s="4"/>
    </row>
    <row r="49" spans="2:11" x14ac:dyDescent="0.3">
      <c r="B49" s="4" t="s">
        <v>98</v>
      </c>
      <c r="C49" s="4" t="s">
        <v>12</v>
      </c>
      <c r="D49" s="4"/>
      <c r="E49" s="4" t="s">
        <v>29</v>
      </c>
      <c r="F49" s="4"/>
      <c r="G49" s="4" t="s">
        <v>14</v>
      </c>
      <c r="I49" s="4"/>
      <c r="J49" s="4"/>
      <c r="K49" s="4"/>
    </row>
    <row r="50" spans="2:11" x14ac:dyDescent="0.3">
      <c r="B50" s="4" t="s">
        <v>98</v>
      </c>
      <c r="C50" s="4" t="s">
        <v>12</v>
      </c>
      <c r="D50" s="4"/>
      <c r="E50" s="4" t="s">
        <v>27</v>
      </c>
      <c r="F50" s="4"/>
      <c r="G50" s="4" t="s">
        <v>14</v>
      </c>
      <c r="I50" s="4"/>
      <c r="J50" s="4"/>
      <c r="K50" s="4"/>
    </row>
    <row r="51" spans="2:11" x14ac:dyDescent="0.3">
      <c r="B51" s="4" t="s">
        <v>98</v>
      </c>
      <c r="C51" s="4" t="s">
        <v>12</v>
      </c>
      <c r="D51" s="4"/>
      <c r="E51" s="4" t="s">
        <v>20</v>
      </c>
      <c r="F51" s="4"/>
      <c r="G51" s="4" t="s">
        <v>14</v>
      </c>
      <c r="I51" s="4"/>
      <c r="J51" s="4"/>
      <c r="K51" s="4"/>
    </row>
    <row r="52" spans="2:11" x14ac:dyDescent="0.3">
      <c r="B52" s="4" t="s">
        <v>98</v>
      </c>
      <c r="C52" s="4" t="s">
        <v>13</v>
      </c>
      <c r="D52" s="4"/>
      <c r="E52" s="4" t="s">
        <v>11</v>
      </c>
      <c r="F52" s="4"/>
      <c r="G52" s="4" t="s">
        <v>14</v>
      </c>
      <c r="I52" s="4"/>
      <c r="J52" s="4"/>
      <c r="K52" s="4"/>
    </row>
    <row r="53" spans="2:11" x14ac:dyDescent="0.3">
      <c r="B53" s="4" t="s">
        <v>15</v>
      </c>
      <c r="C53" s="4" t="s">
        <v>13</v>
      </c>
      <c r="D53" s="4" t="s">
        <v>12</v>
      </c>
      <c r="E53" s="4" t="s">
        <v>17</v>
      </c>
      <c r="F53" s="4"/>
      <c r="G53" s="4" t="s">
        <v>14</v>
      </c>
      <c r="I53" s="4"/>
      <c r="J53" s="4"/>
      <c r="K53" s="4"/>
    </row>
    <row r="54" spans="2:11" x14ac:dyDescent="0.3">
      <c r="B54" s="4" t="s">
        <v>99</v>
      </c>
      <c r="C54" s="4" t="s">
        <v>13</v>
      </c>
      <c r="D54" s="4"/>
      <c r="E54" s="4" t="s">
        <v>18</v>
      </c>
      <c r="F54" s="4"/>
      <c r="G54" s="4" t="s">
        <v>14</v>
      </c>
      <c r="I54" s="4"/>
      <c r="J54" s="4"/>
      <c r="K54" s="4"/>
    </row>
    <row r="55" spans="2:11" x14ac:dyDescent="0.3">
      <c r="B55" s="4" t="s">
        <v>101</v>
      </c>
      <c r="C55" s="4" t="s">
        <v>13</v>
      </c>
      <c r="D55" s="4"/>
      <c r="E55" s="4" t="s">
        <v>18</v>
      </c>
      <c r="F55" s="4"/>
      <c r="G55" s="4" t="s">
        <v>14</v>
      </c>
      <c r="I55" s="4"/>
      <c r="J55" s="4"/>
      <c r="K55" s="4"/>
    </row>
    <row r="56" spans="2:11" x14ac:dyDescent="0.3">
      <c r="B56" s="4" t="s">
        <v>97</v>
      </c>
      <c r="C56" s="4" t="s">
        <v>13</v>
      </c>
      <c r="D56" s="4"/>
      <c r="E56" s="4" t="s">
        <v>19</v>
      </c>
      <c r="F56" s="4"/>
      <c r="G56" s="4" t="s">
        <v>14</v>
      </c>
      <c r="I56" s="4"/>
      <c r="J56" s="4"/>
      <c r="K56" s="4"/>
    </row>
    <row r="57" spans="2:11" x14ac:dyDescent="0.3">
      <c r="B57" s="4" t="s">
        <v>98</v>
      </c>
      <c r="C57" s="4" t="s">
        <v>13</v>
      </c>
      <c r="D57" s="4"/>
      <c r="E57" s="4" t="s">
        <v>19</v>
      </c>
      <c r="F57" s="4"/>
      <c r="G57" s="4" t="s">
        <v>14</v>
      </c>
      <c r="I57" s="4"/>
      <c r="J57" s="4"/>
      <c r="K57" s="4"/>
    </row>
    <row r="58" spans="2:11" x14ac:dyDescent="0.3">
      <c r="B58" s="4" t="s">
        <v>97</v>
      </c>
      <c r="C58" s="4" t="s">
        <v>13</v>
      </c>
      <c r="D58" s="4"/>
      <c r="E58" s="4" t="s">
        <v>26</v>
      </c>
      <c r="F58" s="4"/>
      <c r="G58" s="4" t="s">
        <v>14</v>
      </c>
      <c r="I58" s="4"/>
      <c r="J58" s="4"/>
      <c r="K58" s="4"/>
    </row>
    <row r="59" spans="2:11" x14ac:dyDescent="0.3">
      <c r="B59" s="4" t="s">
        <v>98</v>
      </c>
      <c r="C59" s="4" t="s">
        <v>13</v>
      </c>
      <c r="D59" s="4"/>
      <c r="E59" s="4" t="s">
        <v>30</v>
      </c>
      <c r="F59" s="4"/>
      <c r="G59" s="4" t="s">
        <v>14</v>
      </c>
      <c r="I59" s="4"/>
      <c r="J59" s="4"/>
      <c r="K59" s="4"/>
    </row>
    <row r="60" spans="2:11" x14ac:dyDescent="0.3">
      <c r="B60" s="4" t="s">
        <v>98</v>
      </c>
      <c r="C60" s="4" t="s">
        <v>13</v>
      </c>
      <c r="D60" s="4"/>
      <c r="E60" s="4" t="s">
        <v>28</v>
      </c>
      <c r="F60" s="4"/>
      <c r="G60" s="4" t="s">
        <v>14</v>
      </c>
      <c r="I60" s="4"/>
      <c r="J60" s="4"/>
      <c r="K60" s="4"/>
    </row>
    <row r="61" spans="2:11" x14ac:dyDescent="0.3">
      <c r="B61" s="4" t="s">
        <v>98</v>
      </c>
      <c r="C61" s="4" t="s">
        <v>13</v>
      </c>
      <c r="D61" s="4"/>
      <c r="E61" s="4" t="s">
        <v>30</v>
      </c>
      <c r="F61" s="4"/>
      <c r="G61" s="4" t="s">
        <v>14</v>
      </c>
      <c r="I61" s="4"/>
      <c r="J61" s="4"/>
      <c r="K61" s="4"/>
    </row>
    <row r="62" spans="2:11" x14ac:dyDescent="0.3">
      <c r="B62" s="4" t="s">
        <v>97</v>
      </c>
      <c r="C62" s="4" t="s">
        <v>13</v>
      </c>
      <c r="D62" s="4"/>
      <c r="E62" s="4" t="s">
        <v>11</v>
      </c>
      <c r="F62" s="4"/>
      <c r="G62" s="4" t="s">
        <v>14</v>
      </c>
      <c r="I62" s="4"/>
      <c r="J62" s="4"/>
      <c r="K62" s="4"/>
    </row>
    <row r="63" spans="2:11" x14ac:dyDescent="0.3">
      <c r="B63" s="4" t="s">
        <v>98</v>
      </c>
      <c r="C63" s="4" t="s">
        <v>13</v>
      </c>
      <c r="D63" s="4"/>
      <c r="E63" s="4" t="s">
        <v>17</v>
      </c>
      <c r="F63" s="4"/>
      <c r="G63" s="4" t="s">
        <v>14</v>
      </c>
      <c r="I63" s="4"/>
      <c r="J63" s="4"/>
      <c r="K63" s="4"/>
    </row>
    <row r="64" spans="2:11" x14ac:dyDescent="0.3">
      <c r="B64" s="4" t="s">
        <v>97</v>
      </c>
      <c r="C64" s="4" t="s">
        <v>13</v>
      </c>
      <c r="D64" s="4"/>
      <c r="E64" s="4" t="s">
        <v>21</v>
      </c>
      <c r="F64" s="4"/>
      <c r="G64" s="4" t="s">
        <v>32</v>
      </c>
      <c r="I64" s="4"/>
      <c r="J64" s="4"/>
      <c r="K64" s="4"/>
    </row>
    <row r="65" spans="2:11" x14ac:dyDescent="0.3">
      <c r="B65" s="4" t="s">
        <v>97</v>
      </c>
      <c r="C65" s="4" t="s">
        <v>12</v>
      </c>
      <c r="D65" s="4"/>
      <c r="E65" s="4" t="s">
        <v>26</v>
      </c>
      <c r="F65" s="4"/>
      <c r="G65" s="4" t="s">
        <v>32</v>
      </c>
      <c r="I65" s="4"/>
      <c r="J65" s="4"/>
      <c r="K65" s="4"/>
    </row>
    <row r="66" spans="2:11" x14ac:dyDescent="0.3">
      <c r="B66" s="4" t="s">
        <v>101</v>
      </c>
      <c r="C66" s="4" t="s">
        <v>13</v>
      </c>
      <c r="D66" s="4"/>
      <c r="E66" s="4" t="s">
        <v>30</v>
      </c>
      <c r="F66" s="4"/>
      <c r="G66" s="4" t="s">
        <v>32</v>
      </c>
      <c r="I66" s="4"/>
      <c r="J66" s="4"/>
      <c r="K66" s="4"/>
    </row>
    <row r="67" spans="2:11" x14ac:dyDescent="0.3">
      <c r="B67" s="4" t="s">
        <v>97</v>
      </c>
      <c r="C67" s="4" t="s">
        <v>13</v>
      </c>
      <c r="D67" s="4"/>
      <c r="E67" s="4" t="s">
        <v>26</v>
      </c>
      <c r="F67" s="4"/>
      <c r="G67" s="4" t="s">
        <v>32</v>
      </c>
      <c r="I67" s="4"/>
      <c r="J67" s="4"/>
      <c r="K67" s="4"/>
    </row>
    <row r="68" spans="2:11" x14ac:dyDescent="0.3">
      <c r="B68" s="4" t="s">
        <v>100</v>
      </c>
      <c r="C68" s="4" t="s">
        <v>13</v>
      </c>
      <c r="D68" s="4"/>
      <c r="E68" s="4" t="s">
        <v>26</v>
      </c>
      <c r="F68" s="4"/>
      <c r="G68" s="4" t="s">
        <v>32</v>
      </c>
      <c r="I68" s="4"/>
      <c r="J68" s="4"/>
      <c r="K68" s="4"/>
    </row>
    <row r="69" spans="2:11" x14ac:dyDescent="0.3">
      <c r="B69" s="4" t="s">
        <v>99</v>
      </c>
      <c r="C69" s="4" t="s">
        <v>13</v>
      </c>
      <c r="D69" s="4"/>
      <c r="E69" s="4" t="s">
        <v>27</v>
      </c>
      <c r="F69" s="4"/>
      <c r="G69" s="4" t="s">
        <v>32</v>
      </c>
      <c r="I69" s="4"/>
      <c r="J69" s="4"/>
      <c r="K69" s="4"/>
    </row>
    <row r="70" spans="2:11" x14ac:dyDescent="0.3">
      <c r="B70" s="4" t="s">
        <v>98</v>
      </c>
      <c r="C70" s="4" t="s">
        <v>12</v>
      </c>
      <c r="D70" s="4"/>
      <c r="E70" s="4" t="s">
        <v>27</v>
      </c>
      <c r="F70" s="4"/>
      <c r="G70" s="4" t="s">
        <v>32</v>
      </c>
      <c r="I70" s="4"/>
      <c r="J70" s="4"/>
      <c r="K70" s="4"/>
    </row>
    <row r="71" spans="2:11" x14ac:dyDescent="0.3">
      <c r="B71" s="4" t="s">
        <v>99</v>
      </c>
      <c r="C71" s="4" t="s">
        <v>13</v>
      </c>
      <c r="D71" s="4"/>
      <c r="E71" s="4" t="s">
        <v>27</v>
      </c>
      <c r="F71" s="4"/>
      <c r="G71" s="4" t="s">
        <v>32</v>
      </c>
      <c r="I71" s="4"/>
      <c r="J71" s="4"/>
      <c r="K71" s="4"/>
    </row>
    <row r="72" spans="2:11" x14ac:dyDescent="0.3">
      <c r="B72" s="20" t="s">
        <v>15</v>
      </c>
      <c r="C72" s="20" t="s">
        <v>13</v>
      </c>
      <c r="D72" s="20" t="s">
        <v>13</v>
      </c>
      <c r="E72" s="20" t="s">
        <v>25</v>
      </c>
      <c r="F72" s="4"/>
      <c r="G72" s="4" t="s">
        <v>32</v>
      </c>
      <c r="I72" s="4"/>
      <c r="J72" s="4"/>
      <c r="K72" s="4"/>
    </row>
    <row r="73" spans="2:11" x14ac:dyDescent="0.3">
      <c r="B73" s="4" t="s">
        <v>97</v>
      </c>
      <c r="C73" s="4" t="s">
        <v>13</v>
      </c>
      <c r="D73" s="4"/>
      <c r="E73" s="4" t="s">
        <v>11</v>
      </c>
      <c r="F73" s="4"/>
      <c r="G73" s="4" t="s">
        <v>32</v>
      </c>
      <c r="I73" s="4"/>
      <c r="J73" s="4"/>
      <c r="K73" s="4"/>
    </row>
    <row r="74" spans="2:11" x14ac:dyDescent="0.3">
      <c r="B74" s="4" t="s">
        <v>98</v>
      </c>
      <c r="C74" s="4" t="s">
        <v>13</v>
      </c>
      <c r="D74" s="4"/>
      <c r="E74" s="4" t="s">
        <v>25</v>
      </c>
      <c r="F74" s="4"/>
      <c r="G74" s="4" t="s">
        <v>32</v>
      </c>
      <c r="I74" s="4"/>
      <c r="J74" s="4"/>
      <c r="K74" s="4"/>
    </row>
    <row r="75" spans="2:11" x14ac:dyDescent="0.3">
      <c r="B75" s="20" t="s">
        <v>15</v>
      </c>
      <c r="C75" s="20" t="s">
        <v>13</v>
      </c>
      <c r="D75" s="20" t="s">
        <v>13</v>
      </c>
      <c r="E75" s="20" t="s">
        <v>11</v>
      </c>
      <c r="F75" s="20" t="s">
        <v>25</v>
      </c>
      <c r="G75" s="4" t="s">
        <v>32</v>
      </c>
      <c r="I75" s="4"/>
      <c r="J75" s="4"/>
      <c r="K75" s="4"/>
    </row>
    <row r="76" spans="2:11" x14ac:dyDescent="0.3">
      <c r="B76" s="4" t="s">
        <v>97</v>
      </c>
      <c r="C76" s="4" t="s">
        <v>13</v>
      </c>
      <c r="D76" s="4"/>
      <c r="E76" s="4" t="s">
        <v>11</v>
      </c>
      <c r="F76" s="4"/>
      <c r="G76" s="4" t="s">
        <v>32</v>
      </c>
      <c r="I76" s="4"/>
      <c r="J76" s="4"/>
      <c r="K76" s="4"/>
    </row>
    <row r="77" spans="2:11" x14ac:dyDescent="0.3">
      <c r="B77" s="4" t="s">
        <v>98</v>
      </c>
      <c r="C77" s="4" t="s">
        <v>12</v>
      </c>
      <c r="D77" s="4"/>
      <c r="E77" s="4" t="s">
        <v>18</v>
      </c>
      <c r="F77" s="4"/>
      <c r="G77" s="4" t="s">
        <v>32</v>
      </c>
      <c r="I77" s="4"/>
      <c r="J77" s="4"/>
      <c r="K77" s="4"/>
    </row>
    <row r="78" spans="2:11" x14ac:dyDescent="0.3">
      <c r="B78" s="4" t="s">
        <v>98</v>
      </c>
      <c r="C78" s="4" t="s">
        <v>12</v>
      </c>
      <c r="D78" s="4"/>
      <c r="E78" s="4" t="s">
        <v>17</v>
      </c>
      <c r="F78" s="4"/>
      <c r="G78" s="4" t="s">
        <v>32</v>
      </c>
      <c r="I78" s="4"/>
      <c r="J78" s="4"/>
      <c r="K78" s="4"/>
    </row>
    <row r="79" spans="2:11" x14ac:dyDescent="0.3">
      <c r="B79" s="4" t="s">
        <v>98</v>
      </c>
      <c r="C79" s="4" t="s">
        <v>13</v>
      </c>
      <c r="D79" s="4"/>
      <c r="E79" s="4" t="s">
        <v>19</v>
      </c>
      <c r="F79" s="4"/>
      <c r="G79" s="4" t="s">
        <v>32</v>
      </c>
      <c r="I79" s="4"/>
      <c r="J79" s="4"/>
      <c r="K79" s="4"/>
    </row>
    <row r="80" spans="2:11" x14ac:dyDescent="0.3">
      <c r="B80" s="4" t="s">
        <v>97</v>
      </c>
      <c r="C80" s="4" t="s">
        <v>12</v>
      </c>
      <c r="D80" s="4"/>
      <c r="E80" s="4" t="s">
        <v>26</v>
      </c>
      <c r="F80" s="4"/>
      <c r="G80" s="4" t="s">
        <v>32</v>
      </c>
      <c r="I80" s="4"/>
      <c r="J80" s="4"/>
      <c r="K80" s="4"/>
    </row>
    <row r="81" spans="2:11" x14ac:dyDescent="0.3">
      <c r="B81" s="4" t="s">
        <v>101</v>
      </c>
      <c r="C81" s="4" t="s">
        <v>13</v>
      </c>
      <c r="D81" s="4"/>
      <c r="E81" s="4" t="s">
        <v>28</v>
      </c>
      <c r="F81" s="4"/>
      <c r="G81" s="4" t="s">
        <v>32</v>
      </c>
      <c r="I81" s="4"/>
      <c r="J81" s="4"/>
      <c r="K81" s="4"/>
    </row>
    <row r="82" spans="2:11" x14ac:dyDescent="0.3">
      <c r="B82" s="4" t="s">
        <v>97</v>
      </c>
      <c r="C82" s="4" t="s">
        <v>12</v>
      </c>
      <c r="D82" s="4"/>
      <c r="E82" s="4" t="s">
        <v>11</v>
      </c>
      <c r="F82" s="4"/>
      <c r="G82" s="4" t="s">
        <v>32</v>
      </c>
      <c r="I82" s="4"/>
      <c r="J82" s="4"/>
      <c r="K82" s="4"/>
    </row>
    <row r="83" spans="2:11" x14ac:dyDescent="0.3">
      <c r="B83" s="4" t="s">
        <v>97</v>
      </c>
      <c r="C83" s="4" t="s">
        <v>12</v>
      </c>
      <c r="D83" s="4"/>
      <c r="E83" s="4" t="s">
        <v>11</v>
      </c>
      <c r="F83" s="4"/>
      <c r="G83" s="4" t="s">
        <v>32</v>
      </c>
      <c r="I83" s="4"/>
      <c r="J83" s="4"/>
      <c r="K83" s="4"/>
    </row>
    <row r="84" spans="2:11" x14ac:dyDescent="0.3">
      <c r="B84" s="4" t="s">
        <v>97</v>
      </c>
      <c r="C84" s="4" t="s">
        <v>13</v>
      </c>
      <c r="D84" s="4"/>
      <c r="E84" s="4" t="s">
        <v>21</v>
      </c>
      <c r="F84" s="4"/>
      <c r="G84" s="4" t="s">
        <v>32</v>
      </c>
      <c r="I84" s="4"/>
      <c r="J84" s="4"/>
      <c r="K84" s="4"/>
    </row>
    <row r="85" spans="2:11" x14ac:dyDescent="0.3">
      <c r="B85" s="4" t="s">
        <v>15</v>
      </c>
      <c r="C85" s="4" t="s">
        <v>13</v>
      </c>
      <c r="D85" s="4" t="s">
        <v>12</v>
      </c>
      <c r="E85" s="4" t="s">
        <v>19</v>
      </c>
      <c r="F85" s="4"/>
      <c r="G85" s="4" t="s">
        <v>32</v>
      </c>
      <c r="I85" s="4"/>
      <c r="J85" s="4"/>
      <c r="K85" s="4"/>
    </row>
    <row r="86" spans="2:11" x14ac:dyDescent="0.3">
      <c r="B86" s="4" t="s">
        <v>15</v>
      </c>
      <c r="C86" s="4" t="s">
        <v>13</v>
      </c>
      <c r="D86" s="4" t="s">
        <v>12</v>
      </c>
      <c r="E86" s="4" t="s">
        <v>19</v>
      </c>
      <c r="F86" s="4"/>
      <c r="G86" s="4" t="s">
        <v>32</v>
      </c>
      <c r="I86" s="4"/>
      <c r="J86" s="4"/>
      <c r="K86" s="4"/>
    </row>
    <row r="87" spans="2:11" x14ac:dyDescent="0.3">
      <c r="B87" s="4" t="s">
        <v>97</v>
      </c>
      <c r="C87" s="4" t="s">
        <v>13</v>
      </c>
      <c r="D87" s="4"/>
      <c r="E87" s="4" t="s">
        <v>26</v>
      </c>
      <c r="F87" s="4"/>
      <c r="G87" s="4" t="s">
        <v>32</v>
      </c>
      <c r="I87" s="4"/>
      <c r="J87" s="4"/>
      <c r="K87" s="4"/>
    </row>
    <row r="88" spans="2:11" x14ac:dyDescent="0.3">
      <c r="B88" s="4" t="s">
        <v>98</v>
      </c>
      <c r="C88" s="4" t="s">
        <v>13</v>
      </c>
      <c r="D88" s="4"/>
      <c r="E88" s="4" t="s">
        <v>30</v>
      </c>
      <c r="F88" s="4"/>
      <c r="G88" s="4" t="s">
        <v>32</v>
      </c>
      <c r="I88" s="4"/>
      <c r="J88" s="4"/>
      <c r="K88" s="4"/>
    </row>
    <row r="89" spans="2:11" x14ac:dyDescent="0.3">
      <c r="B89" s="4" t="s">
        <v>97</v>
      </c>
      <c r="C89" s="4" t="s">
        <v>13</v>
      </c>
      <c r="D89" s="4"/>
      <c r="E89" s="4" t="s">
        <v>11</v>
      </c>
      <c r="F89" s="4"/>
      <c r="G89" s="4" t="s">
        <v>32</v>
      </c>
      <c r="I89" s="4"/>
      <c r="J89" s="4"/>
      <c r="K89" s="4"/>
    </row>
    <row r="90" spans="2:11" x14ac:dyDescent="0.3">
      <c r="B90" s="4" t="s">
        <v>98</v>
      </c>
      <c r="C90" s="4" t="s">
        <v>13</v>
      </c>
      <c r="D90" s="4"/>
      <c r="E90" s="4" t="s">
        <v>18</v>
      </c>
      <c r="F90" s="4"/>
      <c r="G90" s="4" t="s">
        <v>32</v>
      </c>
      <c r="I90" s="4"/>
      <c r="J90" s="4"/>
      <c r="K90" s="4"/>
    </row>
    <row r="91" spans="2:11" x14ac:dyDescent="0.3">
      <c r="B91" s="4" t="s">
        <v>15</v>
      </c>
      <c r="C91" s="4" t="s">
        <v>12</v>
      </c>
      <c r="D91" s="4"/>
      <c r="E91" s="4" t="s">
        <v>17</v>
      </c>
      <c r="F91" s="4"/>
      <c r="G91" s="4" t="s">
        <v>32</v>
      </c>
      <c r="I91" s="4"/>
      <c r="J91" s="4"/>
      <c r="K91" s="4"/>
    </row>
    <row r="92" spans="2:11" x14ac:dyDescent="0.3">
      <c r="B92" s="4" t="s">
        <v>98</v>
      </c>
      <c r="C92" s="4" t="s">
        <v>13</v>
      </c>
      <c r="D92" s="4"/>
      <c r="E92" s="4" t="s">
        <v>20</v>
      </c>
      <c r="F92" s="4"/>
      <c r="G92" s="4" t="s">
        <v>32</v>
      </c>
      <c r="I92" s="4"/>
      <c r="J92" s="4"/>
      <c r="K92" s="4"/>
    </row>
    <row r="93" spans="2:11" x14ac:dyDescent="0.3">
      <c r="B93" s="4" t="s">
        <v>98</v>
      </c>
      <c r="C93" s="4" t="s">
        <v>13</v>
      </c>
      <c r="D93" s="4"/>
      <c r="E93" s="4" t="s">
        <v>25</v>
      </c>
      <c r="F93" s="4"/>
      <c r="G93" s="4" t="s">
        <v>32</v>
      </c>
      <c r="I93" s="4"/>
      <c r="J93" s="4"/>
      <c r="K93" s="4"/>
    </row>
    <row r="94" spans="2:11" x14ac:dyDescent="0.3">
      <c r="B94" s="4" t="s">
        <v>15</v>
      </c>
      <c r="C94" s="4" t="s">
        <v>13</v>
      </c>
      <c r="D94" s="4" t="s">
        <v>12</v>
      </c>
      <c r="E94" s="4" t="s">
        <v>11</v>
      </c>
      <c r="F94" s="4"/>
      <c r="G94" s="4" t="s">
        <v>32</v>
      </c>
      <c r="I94" s="4"/>
      <c r="J94" s="4"/>
      <c r="K94" s="4"/>
    </row>
    <row r="95" spans="2:11" x14ac:dyDescent="0.3">
      <c r="B95" s="4" t="s">
        <v>15</v>
      </c>
      <c r="C95" s="4" t="s">
        <v>13</v>
      </c>
      <c r="D95" s="4" t="s">
        <v>12</v>
      </c>
      <c r="E95" s="4" t="s">
        <v>20</v>
      </c>
      <c r="F95" s="4"/>
      <c r="G95" s="4" t="s">
        <v>32</v>
      </c>
      <c r="I95" s="4"/>
      <c r="J95" s="4"/>
      <c r="K95" s="4"/>
    </row>
    <row r="96" spans="2:11" x14ac:dyDescent="0.3">
      <c r="B96" s="4" t="s">
        <v>98</v>
      </c>
      <c r="C96" s="4" t="s">
        <v>13</v>
      </c>
      <c r="D96" s="4"/>
      <c r="E96" s="4" t="s">
        <v>25</v>
      </c>
      <c r="F96" s="4"/>
      <c r="G96" s="4" t="s">
        <v>32</v>
      </c>
      <c r="I96" s="4"/>
      <c r="J96" s="4"/>
      <c r="K96" s="4"/>
    </row>
    <row r="97" spans="2:11" x14ac:dyDescent="0.3">
      <c r="B97" s="4" t="s">
        <v>97</v>
      </c>
      <c r="C97" s="4" t="s">
        <v>12</v>
      </c>
      <c r="D97" s="4"/>
      <c r="E97" s="4" t="s">
        <v>21</v>
      </c>
      <c r="F97" s="4"/>
      <c r="G97" s="4" t="s">
        <v>32</v>
      </c>
      <c r="I97" s="4"/>
      <c r="J97" s="4"/>
      <c r="K97" s="4"/>
    </row>
    <row r="98" spans="2:11" x14ac:dyDescent="0.3">
      <c r="B98" s="4" t="s">
        <v>98</v>
      </c>
      <c r="C98" s="4" t="s">
        <v>12</v>
      </c>
      <c r="D98" s="4"/>
      <c r="E98" s="4" t="s">
        <v>23</v>
      </c>
      <c r="F98" s="4"/>
      <c r="G98" s="4" t="s">
        <v>32</v>
      </c>
      <c r="I98" s="4"/>
      <c r="J98" s="4"/>
      <c r="K98" s="4"/>
    </row>
    <row r="99" spans="2:11" x14ac:dyDescent="0.3">
      <c r="B99" s="4" t="s">
        <v>98</v>
      </c>
      <c r="C99" s="4" t="s">
        <v>13</v>
      </c>
      <c r="D99" s="4"/>
      <c r="E99" s="4" t="s">
        <v>21</v>
      </c>
      <c r="F99" s="4"/>
      <c r="G99" s="4" t="s">
        <v>32</v>
      </c>
      <c r="I99" s="4"/>
      <c r="J99" s="4"/>
      <c r="K99" s="4"/>
    </row>
    <row r="100" spans="2:11" x14ac:dyDescent="0.3">
      <c r="B100" s="4" t="s">
        <v>15</v>
      </c>
      <c r="C100" s="4" t="s">
        <v>12</v>
      </c>
      <c r="D100" s="4"/>
      <c r="E100" s="4" t="s">
        <v>22</v>
      </c>
      <c r="F100" s="4"/>
      <c r="G100" s="4" t="s">
        <v>32</v>
      </c>
      <c r="I100" s="4"/>
      <c r="J100" s="4"/>
      <c r="K100" s="4"/>
    </row>
    <row r="101" spans="2:11" x14ac:dyDescent="0.3">
      <c r="C101" s="4"/>
      <c r="D101" s="4"/>
      <c r="E101" s="4" t="s">
        <v>24</v>
      </c>
      <c r="F101" s="4"/>
      <c r="G101" s="4"/>
      <c r="I101" s="4"/>
      <c r="J101" s="4"/>
      <c r="K101" s="4"/>
    </row>
    <row r="102" spans="2:11" x14ac:dyDescent="0.3">
      <c r="C102" s="4"/>
      <c r="D102" s="4"/>
      <c r="E102" s="4"/>
      <c r="F102" s="4"/>
      <c r="G102" s="4"/>
      <c r="I102" s="4"/>
      <c r="J102" s="4"/>
      <c r="K102" s="4"/>
    </row>
    <row r="103" spans="2:11" x14ac:dyDescent="0.3">
      <c r="C103" s="4"/>
      <c r="D103" s="4"/>
      <c r="E103" s="4"/>
      <c r="F103" s="4"/>
      <c r="G103" s="4"/>
      <c r="I103" s="4"/>
      <c r="J103" s="4"/>
      <c r="K103" s="4"/>
    </row>
    <row r="104" spans="2:11" x14ac:dyDescent="0.3">
      <c r="C104" s="4"/>
      <c r="D104" s="4"/>
      <c r="E104" s="4"/>
      <c r="F104" s="4"/>
      <c r="G104" s="4"/>
      <c r="I104" s="4"/>
      <c r="J104" s="4"/>
      <c r="K104" s="4"/>
    </row>
    <row r="105" spans="2:11" x14ac:dyDescent="0.3">
      <c r="C105" s="4"/>
      <c r="D105" s="4"/>
      <c r="E105" s="4"/>
      <c r="F105" s="4"/>
      <c r="G105" s="4"/>
      <c r="I105" s="4"/>
      <c r="J105" s="4"/>
      <c r="K105" s="4"/>
    </row>
    <row r="106" spans="2:11" x14ac:dyDescent="0.3">
      <c r="C106" s="4"/>
      <c r="D106" s="4"/>
      <c r="E106" s="4"/>
      <c r="F106" s="4"/>
      <c r="G106" s="4"/>
      <c r="I106" s="4"/>
      <c r="J106" s="4"/>
      <c r="K106" s="4"/>
    </row>
    <row r="107" spans="2:11" x14ac:dyDescent="0.3">
      <c r="C107" s="4"/>
      <c r="D107" s="4"/>
      <c r="E107" s="4"/>
      <c r="F107" s="4"/>
      <c r="G107" s="4"/>
      <c r="I107" s="4"/>
      <c r="J107" s="4"/>
      <c r="K107" s="4"/>
    </row>
    <row r="108" spans="2:11" x14ac:dyDescent="0.3">
      <c r="C108" s="4"/>
      <c r="D108" s="4"/>
      <c r="E108" s="4"/>
      <c r="F108" s="4"/>
      <c r="G108" s="4"/>
      <c r="I108" s="4"/>
      <c r="J108" s="4"/>
      <c r="K108" s="4"/>
    </row>
    <row r="109" spans="2:11" x14ac:dyDescent="0.3">
      <c r="C109" s="4"/>
      <c r="D109" s="4"/>
      <c r="E109" s="4"/>
      <c r="F109" s="4"/>
      <c r="G109" s="4"/>
      <c r="I109" s="4"/>
      <c r="J109" s="4"/>
      <c r="K109" s="4"/>
    </row>
    <row r="110" spans="2:11" x14ac:dyDescent="0.3">
      <c r="C110" s="4"/>
      <c r="D110" s="4"/>
      <c r="E110" s="4"/>
      <c r="F110" s="4"/>
      <c r="G110" s="4"/>
      <c r="I110" s="4"/>
      <c r="J110" s="4"/>
      <c r="K110" s="4"/>
    </row>
    <row r="111" spans="2:11" x14ac:dyDescent="0.3">
      <c r="C111" s="4"/>
      <c r="D111" s="4"/>
      <c r="E111" s="4"/>
      <c r="F111" s="4"/>
      <c r="G111" s="4"/>
      <c r="I111" s="4"/>
      <c r="J111" s="4"/>
      <c r="K111" s="4"/>
    </row>
    <row r="112" spans="2:11" x14ac:dyDescent="0.3">
      <c r="C112" s="4"/>
      <c r="D112" s="4"/>
      <c r="E112" s="4"/>
      <c r="F112" s="4"/>
      <c r="G112" s="4"/>
      <c r="I112" s="4"/>
      <c r="J112" s="4"/>
      <c r="K112" s="4"/>
    </row>
    <row r="113" spans="3:11" x14ac:dyDescent="0.3">
      <c r="C113" s="4"/>
      <c r="D113" s="4"/>
      <c r="E113" s="4"/>
      <c r="F113" s="4"/>
      <c r="G113" s="4"/>
      <c r="I113" s="4"/>
      <c r="J113" s="4"/>
      <c r="K113" s="4"/>
    </row>
    <row r="114" spans="3:11" x14ac:dyDescent="0.3">
      <c r="C114" s="4"/>
      <c r="D114" s="4"/>
      <c r="E114" s="4"/>
      <c r="F114" s="4"/>
      <c r="G114" s="4"/>
      <c r="I114" s="4"/>
      <c r="J114" s="4"/>
      <c r="K114" s="4"/>
    </row>
    <row r="115" spans="3:11" x14ac:dyDescent="0.3">
      <c r="C115" s="4"/>
      <c r="D115" s="4"/>
      <c r="E115" s="4"/>
      <c r="F115" s="4"/>
      <c r="G115" s="4"/>
      <c r="I115" s="4"/>
      <c r="J115" s="4"/>
      <c r="K115" s="4"/>
    </row>
    <row r="116" spans="3:11" x14ac:dyDescent="0.3">
      <c r="C116" s="4"/>
      <c r="D116" s="4"/>
      <c r="E116" s="4"/>
      <c r="F116" s="4"/>
      <c r="G116" s="4"/>
      <c r="I116" s="4"/>
      <c r="J116" s="4"/>
      <c r="K116" s="4"/>
    </row>
    <row r="117" spans="3:11" x14ac:dyDescent="0.3">
      <c r="C117" s="4"/>
      <c r="D117" s="4"/>
      <c r="E117" s="4"/>
      <c r="F117" s="4"/>
      <c r="G117" s="4"/>
      <c r="I117" s="4"/>
      <c r="J117" s="4"/>
      <c r="K117" s="4"/>
    </row>
    <row r="118" spans="3:11" x14ac:dyDescent="0.3">
      <c r="C118" s="4"/>
      <c r="D118" s="4"/>
      <c r="E118" s="4"/>
      <c r="F118" s="4"/>
      <c r="G118" s="4"/>
      <c r="I118" s="4"/>
      <c r="J118" s="4"/>
      <c r="K118" s="4"/>
    </row>
    <row r="119" spans="3:11" x14ac:dyDescent="0.3">
      <c r="C119" s="4"/>
      <c r="D119" s="4"/>
      <c r="E119" s="4"/>
      <c r="F119" s="4"/>
      <c r="G119" s="4"/>
      <c r="I119" s="4"/>
      <c r="J119" s="4"/>
      <c r="K119" s="4"/>
    </row>
    <row r="120" spans="3:11" x14ac:dyDescent="0.3">
      <c r="C120" s="4"/>
      <c r="D120" s="4"/>
      <c r="E120" s="4"/>
      <c r="F120" s="4"/>
      <c r="G120" s="4"/>
      <c r="I120" s="4"/>
      <c r="J120" s="4"/>
      <c r="K120" s="4"/>
    </row>
    <row r="121" spans="3:11" x14ac:dyDescent="0.3">
      <c r="C121" s="4"/>
      <c r="D121" s="4"/>
      <c r="E121" s="4"/>
      <c r="F121" s="4"/>
      <c r="G121" s="4"/>
      <c r="I121" s="4"/>
      <c r="J121" s="4"/>
      <c r="K121" s="4"/>
    </row>
    <row r="122" spans="3:11" x14ac:dyDescent="0.3">
      <c r="C122" s="4"/>
      <c r="D122" s="4"/>
      <c r="E122" s="4"/>
      <c r="F122" s="4"/>
      <c r="G122" s="4"/>
      <c r="I122" s="4"/>
      <c r="J122" s="4"/>
      <c r="K122" s="4"/>
    </row>
    <row r="123" spans="3:11" x14ac:dyDescent="0.3">
      <c r="C123" s="4"/>
      <c r="D123" s="4"/>
      <c r="E123" s="4"/>
      <c r="F123" s="4"/>
      <c r="G123" s="4"/>
      <c r="I123" s="4"/>
      <c r="J123" s="4"/>
      <c r="K123" s="4"/>
    </row>
    <row r="124" spans="3:11" x14ac:dyDescent="0.3">
      <c r="C124" s="4"/>
      <c r="D124" s="4"/>
      <c r="E124" s="4"/>
      <c r="F124" s="4"/>
      <c r="G124" s="4"/>
      <c r="I124" s="4"/>
      <c r="J124" s="4"/>
      <c r="K124" s="4"/>
    </row>
    <row r="125" spans="3:11" x14ac:dyDescent="0.3">
      <c r="C125" s="4"/>
      <c r="D125" s="4"/>
      <c r="E125" s="4"/>
      <c r="F125" s="4"/>
      <c r="G125" s="4"/>
      <c r="I125" s="4"/>
      <c r="J125" s="4"/>
      <c r="K125" s="4"/>
    </row>
    <row r="126" spans="3:11" x14ac:dyDescent="0.3">
      <c r="C126" s="4"/>
      <c r="D126" s="4"/>
      <c r="E126" s="4"/>
      <c r="F126" s="4"/>
      <c r="G126" s="4"/>
      <c r="I126" s="4"/>
      <c r="J126" s="4"/>
      <c r="K126" s="4"/>
    </row>
    <row r="127" spans="3:11" x14ac:dyDescent="0.3">
      <c r="C127" s="4"/>
      <c r="D127" s="4"/>
      <c r="E127" s="4"/>
      <c r="F127" s="4"/>
      <c r="G127" s="4"/>
      <c r="I127" s="4"/>
      <c r="J127" s="4"/>
      <c r="K127" s="4"/>
    </row>
    <row r="128" spans="3:11" x14ac:dyDescent="0.3">
      <c r="C128" s="4"/>
      <c r="D128" s="4"/>
      <c r="E128" s="4"/>
      <c r="F128" s="4"/>
      <c r="G128" s="4"/>
      <c r="I128" s="4"/>
      <c r="J128" s="4"/>
      <c r="K128" s="4"/>
    </row>
    <row r="129" spans="3:11" x14ac:dyDescent="0.3">
      <c r="C129" s="4"/>
      <c r="D129" s="4"/>
      <c r="E129" s="4"/>
      <c r="F129" s="4"/>
      <c r="G129" s="4"/>
      <c r="I129" s="4"/>
      <c r="J129" s="4"/>
      <c r="K129" s="4"/>
    </row>
    <row r="130" spans="3:11" x14ac:dyDescent="0.3">
      <c r="C130" s="4"/>
      <c r="D130" s="4"/>
      <c r="E130" s="4"/>
      <c r="F130" s="4"/>
      <c r="G130" s="4"/>
      <c r="I130" s="4"/>
      <c r="J130" s="4"/>
      <c r="K130" s="4"/>
    </row>
    <row r="131" spans="3:11" x14ac:dyDescent="0.3">
      <c r="C131" s="4"/>
      <c r="D131" s="4"/>
      <c r="E131" s="4"/>
      <c r="F131" s="4"/>
      <c r="G131" s="4"/>
      <c r="I131" s="4"/>
      <c r="J131" s="4"/>
      <c r="K131" s="4"/>
    </row>
    <row r="132" spans="3:11" x14ac:dyDescent="0.3">
      <c r="C132" s="4"/>
      <c r="D132" s="4"/>
      <c r="E132" s="4"/>
      <c r="F132" s="4"/>
      <c r="G132" s="4"/>
      <c r="I132" s="4"/>
      <c r="J132" s="4"/>
      <c r="K132" s="4"/>
    </row>
    <row r="133" spans="3:11" x14ac:dyDescent="0.3">
      <c r="C133" s="4"/>
      <c r="D133" s="4"/>
      <c r="E133" s="4"/>
      <c r="F133" s="4"/>
      <c r="G133" s="4"/>
      <c r="I133" s="4"/>
      <c r="J133" s="4"/>
      <c r="K133" s="4"/>
    </row>
    <row r="134" spans="3:11" x14ac:dyDescent="0.3">
      <c r="C134" s="4"/>
      <c r="D134" s="4"/>
      <c r="E134" s="4"/>
      <c r="F134" s="4"/>
      <c r="G134" s="4"/>
      <c r="I134" s="4"/>
      <c r="J134" s="4"/>
      <c r="K134" s="4"/>
    </row>
    <row r="135" spans="3:11" x14ac:dyDescent="0.3">
      <c r="C135" s="4"/>
      <c r="D135" s="4"/>
      <c r="E135" s="4"/>
      <c r="F135" s="4"/>
      <c r="G135" s="4"/>
      <c r="I135" s="4"/>
      <c r="J135" s="4"/>
      <c r="K135" s="4"/>
    </row>
    <row r="136" spans="3:11" x14ac:dyDescent="0.3">
      <c r="C136" s="4"/>
      <c r="D136" s="4"/>
      <c r="E136" s="4"/>
      <c r="F136" s="4"/>
      <c r="G136" s="4"/>
      <c r="I136" s="4"/>
      <c r="J136" s="4"/>
      <c r="K136" s="4"/>
    </row>
    <row r="137" spans="3:11" x14ac:dyDescent="0.3">
      <c r="C137" s="4"/>
      <c r="D137" s="4"/>
      <c r="E137" s="4"/>
      <c r="F137" s="4"/>
      <c r="G137" s="4"/>
      <c r="I137" s="4"/>
      <c r="J137" s="4"/>
      <c r="K137" s="4"/>
    </row>
    <row r="138" spans="3:11" x14ac:dyDescent="0.3">
      <c r="C138" s="4"/>
      <c r="D138" s="4"/>
      <c r="E138" s="4"/>
      <c r="F138" s="4"/>
      <c r="G138" s="4"/>
      <c r="I138" s="4"/>
      <c r="J138" s="4"/>
      <c r="K138" s="4"/>
    </row>
    <row r="139" spans="3:11" x14ac:dyDescent="0.3">
      <c r="C139" s="4"/>
      <c r="D139" s="4"/>
      <c r="E139" s="4"/>
      <c r="F139" s="4"/>
      <c r="G139" s="4"/>
      <c r="I139" s="4"/>
      <c r="J139" s="4"/>
      <c r="K139" s="4"/>
    </row>
    <row r="140" spans="3:11" x14ac:dyDescent="0.3">
      <c r="C140" s="4"/>
      <c r="D140" s="4"/>
      <c r="E140" s="4"/>
      <c r="F140" s="4"/>
      <c r="G140" s="4"/>
      <c r="I140" s="4"/>
      <c r="J140" s="4"/>
      <c r="K140" s="4"/>
    </row>
    <row r="141" spans="3:11" x14ac:dyDescent="0.3">
      <c r="C141" s="4"/>
      <c r="D141" s="4"/>
      <c r="E141" s="4"/>
      <c r="F141" s="4"/>
      <c r="G141" s="4"/>
      <c r="I141" s="4"/>
      <c r="J141" s="4"/>
      <c r="K141" s="4"/>
    </row>
    <row r="142" spans="3:11" x14ac:dyDescent="0.3">
      <c r="C142" s="4"/>
      <c r="D142" s="4"/>
      <c r="E142" s="4"/>
      <c r="F142" s="4"/>
      <c r="G142" s="4"/>
      <c r="I142" s="4"/>
      <c r="J142" s="4"/>
      <c r="K142" s="4"/>
    </row>
    <row r="143" spans="3:11" x14ac:dyDescent="0.3">
      <c r="C143" s="4"/>
      <c r="D143" s="4"/>
      <c r="E143" s="4"/>
      <c r="F143" s="4"/>
      <c r="G143" s="4"/>
      <c r="I143" s="4"/>
      <c r="J143" s="4"/>
      <c r="K143" s="4"/>
    </row>
    <row r="144" spans="3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3"/>
  <sheetViews>
    <sheetView topLeftCell="A31" zoomScale="120" zoomScaleNormal="120" workbookViewId="0">
      <selection activeCell="B25" sqref="B25"/>
    </sheetView>
  </sheetViews>
  <sheetFormatPr defaultColWidth="8.59765625" defaultRowHeight="14.4" x14ac:dyDescent="0.3"/>
  <cols>
    <col min="1" max="1" width="10.69921875" customWidth="1"/>
    <col min="2" max="2" width="10.296875" customWidth="1"/>
    <col min="3" max="3" width="10.1992187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6" t="s">
        <v>90</v>
      </c>
      <c r="B1" s="26"/>
      <c r="C1" s="26"/>
      <c r="D1" s="8"/>
      <c r="E1" s="25" t="s">
        <v>91</v>
      </c>
      <c r="F1" s="25"/>
      <c r="G1" s="25" t="s">
        <v>43</v>
      </c>
      <c r="H1" s="9"/>
      <c r="I1" s="25" t="s">
        <v>72</v>
      </c>
      <c r="J1" s="25"/>
      <c r="K1" s="25" t="s">
        <v>43</v>
      </c>
      <c r="L1" s="10"/>
      <c r="M1" s="25" t="s">
        <v>47</v>
      </c>
      <c r="N1" s="25"/>
      <c r="O1" s="25" t="s">
        <v>43</v>
      </c>
      <c r="P1" s="10"/>
      <c r="Q1" s="25" t="s">
        <v>92</v>
      </c>
      <c r="R1" s="25"/>
      <c r="S1" s="25" t="s">
        <v>43</v>
      </c>
      <c r="T1" s="10"/>
      <c r="U1" s="25" t="s">
        <v>71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e">
        <f>#REF!</f>
        <v>#REF!</v>
      </c>
      <c r="B2" s="3"/>
      <c r="C2" s="2" t="e">
        <f>#REF!</f>
        <v>#REF!</v>
      </c>
      <c r="D2" s="8"/>
      <c r="E2" s="3" t="e">
        <f>COUNTIFS(#REF!,"б",#REF!,"+",#REF!,E1)+E4</f>
        <v>#REF!</v>
      </c>
      <c r="F2" s="3" t="s">
        <v>50</v>
      </c>
      <c r="G2" s="24" t="e">
        <f>(E2-E3)/E2</f>
        <v>#REF!</v>
      </c>
      <c r="H2" s="9"/>
      <c r="I2" s="3" t="e">
        <f>COUNTIFS(#REF!,I1,#REF!,"п")</f>
        <v>#REF!</v>
      </c>
      <c r="J2" s="3" t="s">
        <v>51</v>
      </c>
      <c r="K2" s="24">
        <f>IFERROR(I3/I2,0)</f>
        <v>0</v>
      </c>
      <c r="L2" s="10"/>
      <c r="M2" s="3" t="e">
        <f>COUNTIFS(#REF!,M1,#REF!,"п")</f>
        <v>#REF!</v>
      </c>
      <c r="N2" s="3" t="s">
        <v>51</v>
      </c>
      <c r="O2" s="24">
        <f>IFERROR(M3/M2,0)</f>
        <v>0</v>
      </c>
      <c r="P2" s="10"/>
      <c r="Q2" s="3" t="e">
        <f>COUNTIFS(#REF!,Q1,#REF!,"п")</f>
        <v>#REF!</v>
      </c>
      <c r="R2" s="3" t="s">
        <v>51</v>
      </c>
      <c r="S2" s="24">
        <f>IFERROR(Q3/Q2,0)</f>
        <v>0</v>
      </c>
      <c r="T2" s="10"/>
      <c r="U2" s="3" t="e">
        <f>COUNTIFS(#REF!,U1,#REF!,"п")</f>
        <v>#REF!</v>
      </c>
      <c r="V2" s="3" t="s">
        <v>51</v>
      </c>
      <c r="W2" s="24">
        <f>IFERROR(U3/U2,0)</f>
        <v>0</v>
      </c>
      <c r="X2" s="9"/>
      <c r="Y2" s="3" t="e">
        <f>COUNTIFS(#REF!,Y1,#REF!,"п")</f>
        <v>#REF!</v>
      </c>
      <c r="Z2" s="3" t="s">
        <v>51</v>
      </c>
      <c r="AA2" s="24">
        <f>IFERROR(Y3/Y2,0)</f>
        <v>0</v>
      </c>
      <c r="AB2" s="9"/>
    </row>
    <row r="3" spans="1:28" x14ac:dyDescent="0.3">
      <c r="A3" s="3" t="e">
        <f>I4+I20+M4+M20+Q4+Q20+U4+U20+Y4+Y20+I37+M37+Q37+U37+Y37+E23+E29</f>
        <v>#REF!</v>
      </c>
      <c r="B3" s="2" t="s">
        <v>50</v>
      </c>
      <c r="C3" s="3" t="e">
        <f>COUNTIFS(#REF!,"б",#REF!,"")+E4+E10</f>
        <v>#REF!</v>
      </c>
      <c r="D3" s="8"/>
      <c r="E3" s="3" t="e">
        <f>COUNTIFS(#REF!,"б",#REF!,"+",#REF!,"+",#REF!,E1)+E5</f>
        <v>#REF!</v>
      </c>
      <c r="F3" s="3" t="s">
        <v>52</v>
      </c>
      <c r="G3" s="24"/>
      <c r="H3" s="9"/>
      <c r="I3" s="3" t="e">
        <f>COUNTIFS(#REF!,I1,#REF!,"п",#REF!,"+")</f>
        <v>#REF!</v>
      </c>
      <c r="J3" s="3" t="s">
        <v>53</v>
      </c>
      <c r="K3" s="24"/>
      <c r="L3" s="10"/>
      <c r="M3" s="3" t="e">
        <f>COUNTIFS(#REF!,M1,#REF!,"п",#REF!,"+")</f>
        <v>#REF!</v>
      </c>
      <c r="N3" s="3" t="s">
        <v>53</v>
      </c>
      <c r="O3" s="24"/>
      <c r="P3" s="10"/>
      <c r="Q3" s="3" t="e">
        <f>COUNTIFS(#REF!,Q1,#REF!,"п",#REF!,"+")</f>
        <v>#REF!</v>
      </c>
      <c r="R3" s="3" t="s">
        <v>53</v>
      </c>
      <c r="S3" s="24"/>
      <c r="T3" s="10"/>
      <c r="U3" s="3" t="e">
        <f>COUNTIFS(#REF!,U1,#REF!,"п",#REF!,"+")</f>
        <v>#REF!</v>
      </c>
      <c r="V3" s="3" t="s">
        <v>53</v>
      </c>
      <c r="W3" s="24"/>
      <c r="X3" s="9"/>
      <c r="Y3" s="3" t="e">
        <f>COUNTIFS(#REF!,Y1,#REF!,"п",#REF!,"+")</f>
        <v>#REF!</v>
      </c>
      <c r="Z3" s="3" t="s">
        <v>53</v>
      </c>
      <c r="AA3" s="24"/>
      <c r="AB3" s="9"/>
    </row>
    <row r="4" spans="1:28" x14ac:dyDescent="0.3">
      <c r="A4" s="3" t="e">
        <f>I5+I21+M5+M21+Q5+Q21+U5+U21+Y5+Y21+I38+M38+Q38+U38+Y38+E23+E29</f>
        <v>#REF!</v>
      </c>
      <c r="B4" s="2" t="s">
        <v>54</v>
      </c>
      <c r="C4" s="3" t="e">
        <f>COUNTIFS(#REF!,"б",#REF!,"+",#REF!,"")+E4+E10</f>
        <v>#REF!</v>
      </c>
      <c r="D4" s="8"/>
      <c r="E4" s="3" t="e">
        <f>COUNTIFS(#REF!,"бул",#REF!,"+",#REF!,E1)</f>
        <v>#REF!</v>
      </c>
      <c r="F4" s="3" t="s">
        <v>55</v>
      </c>
      <c r="G4" s="24" t="str">
        <f>IFERROR((E4-E5)/E4,"нет бросоков")</f>
        <v>нет бросоков</v>
      </c>
      <c r="H4" s="9"/>
      <c r="I4" s="3" t="e">
        <f>COUNTIFS(#REF!,I1,#REF!,"б")</f>
        <v>#REF!</v>
      </c>
      <c r="J4" s="3" t="s">
        <v>50</v>
      </c>
      <c r="K4" s="24">
        <f>IFERROR(I5/I4,0)</f>
        <v>0</v>
      </c>
      <c r="L4" s="10"/>
      <c r="M4" s="3" t="e">
        <f>COUNTIFS(#REF!,M1,#REF!,"б")</f>
        <v>#REF!</v>
      </c>
      <c r="N4" s="3" t="s">
        <v>50</v>
      </c>
      <c r="O4" s="24">
        <f>IFERROR(M5/M4,0)</f>
        <v>0</v>
      </c>
      <c r="P4" s="10"/>
      <c r="Q4" s="3" t="e">
        <f>COUNTIFS(#REF!,Q1,#REF!,"б")</f>
        <v>#REF!</v>
      </c>
      <c r="R4" s="3" t="s">
        <v>50</v>
      </c>
      <c r="S4" s="24">
        <f>IFERROR(Q5/Q4,0)</f>
        <v>0</v>
      </c>
      <c r="T4" s="10"/>
      <c r="U4" s="3" t="e">
        <f>COUNTIFS(#REF!,U1,#REF!,"б")</f>
        <v>#REF!</v>
      </c>
      <c r="V4" s="3" t="s">
        <v>50</v>
      </c>
      <c r="W4" s="24">
        <f>IFERROR(U5/U4,0)</f>
        <v>0</v>
      </c>
      <c r="X4" s="9"/>
      <c r="Y4" s="3" t="e">
        <f>COUNTIFS(#REF!,Y1,#REF!,"б")</f>
        <v>#REF!</v>
      </c>
      <c r="Z4" s="3" t="s">
        <v>50</v>
      </c>
      <c r="AA4" s="24">
        <f>IFERROR(Y5/Y4,0)</f>
        <v>0</v>
      </c>
      <c r="AB4" s="9"/>
    </row>
    <row r="5" spans="1:28" x14ac:dyDescent="0.3">
      <c r="A5" s="3" t="e">
        <f>I6+I22+M6+M22+Q6+Q22+U6+U22+Y22+Y6+I39+M39+Q39+U39+Y39+E24+E30</f>
        <v>#REF!</v>
      </c>
      <c r="B5" s="2" t="s">
        <v>52</v>
      </c>
      <c r="C5" s="3" t="e">
        <f>COUNTIFS(#REF!,"б",#REF!,"+",#REF!,"+")+COUNTIFS(#REF!,"бул",#REF!,"+",#REF!,"+")</f>
        <v>#REF!</v>
      </c>
      <c r="D5" s="8"/>
      <c r="E5" s="3" t="e">
        <f>COUNTIFS(#REF!,"бул",#REF!,"+",#REF!,"+",#REF!,E1)</f>
        <v>#REF!</v>
      </c>
      <c r="F5" s="3" t="s">
        <v>56</v>
      </c>
      <c r="G5" s="24"/>
      <c r="H5" s="9"/>
      <c r="I5" s="3" t="e">
        <f>COUNTIFS(#REF!,I1,#REF!,"б",#REF!,"+")</f>
        <v>#REF!</v>
      </c>
      <c r="J5" s="3" t="s">
        <v>54</v>
      </c>
      <c r="K5" s="24"/>
      <c r="L5" s="10"/>
      <c r="M5" s="3" t="e">
        <f>COUNTIFS(#REF!,M1,#REF!,"б",#REF!,"+")</f>
        <v>#REF!</v>
      </c>
      <c r="N5" s="3" t="s">
        <v>54</v>
      </c>
      <c r="O5" s="24"/>
      <c r="P5" s="10"/>
      <c r="Q5" s="3" t="e">
        <f>COUNTIFS(#REF!,Q1,#REF!,"б",#REF!,"+")</f>
        <v>#REF!</v>
      </c>
      <c r="R5" s="3" t="s">
        <v>54</v>
      </c>
      <c r="S5" s="24"/>
      <c r="T5" s="10"/>
      <c r="U5" s="3" t="e">
        <f>COUNTIFS(#REF!,U1,#REF!,"б",#REF!,"+")</f>
        <v>#REF!</v>
      </c>
      <c r="V5" s="3" t="s">
        <v>54</v>
      </c>
      <c r="W5" s="24"/>
      <c r="X5" s="9"/>
      <c r="Y5" s="3" t="e">
        <f>COUNTIFS(#REF!,Y1,#REF!,"б",#REF!,"+")</f>
        <v>#REF!</v>
      </c>
      <c r="Z5" s="3" t="s">
        <v>54</v>
      </c>
      <c r="AA5" s="24"/>
      <c r="AB5" s="9"/>
    </row>
    <row r="6" spans="1:28" x14ac:dyDescent="0.3">
      <c r="A6" s="3" t="e">
        <f>I7+I23+M7+M23+Q7+Q23+U7+U23+Y23+Y7+I40+M40+Q40+U40+Y40</f>
        <v>#REF!</v>
      </c>
      <c r="B6" s="2" t="s">
        <v>34</v>
      </c>
      <c r="C6" s="3" t="e">
        <f>COUNTIFS(#REF!,"соперник",#REF!,"фол",#REF!,"+")</f>
        <v>#REF!</v>
      </c>
      <c r="D6" s="8"/>
      <c r="E6" s="11"/>
      <c r="F6" s="11"/>
      <c r="G6" s="11"/>
      <c r="H6" s="9"/>
      <c r="I6" s="12" t="e">
        <f>COUNTIFS(#REF!,I1,#REF!,"б",#REF!,"+",#REF!,"+")</f>
        <v>#REF!</v>
      </c>
      <c r="J6" s="3" t="s">
        <v>57</v>
      </c>
      <c r="K6" s="1">
        <f>IFERROR(I6/I5,0)</f>
        <v>0</v>
      </c>
      <c r="L6" s="10"/>
      <c r="M6" s="12" t="e">
        <f>COUNTIFS(#REF!,M1,#REF!,"б",#REF!,"+",#REF!,"+")</f>
        <v>#REF!</v>
      </c>
      <c r="N6" s="3" t="s">
        <v>57</v>
      </c>
      <c r="O6" s="1">
        <f>IFERROR(M6/M5,0)</f>
        <v>0</v>
      </c>
      <c r="P6" s="10"/>
      <c r="Q6" s="12" t="e">
        <f>COUNTIFS(#REF!,Q1,#REF!,"б",#REF!,"+",#REF!,"+")</f>
        <v>#REF!</v>
      </c>
      <c r="R6" s="3" t="s">
        <v>57</v>
      </c>
      <c r="S6" s="1">
        <f>IFERROR(Q6/Q5,0)</f>
        <v>0</v>
      </c>
      <c r="T6" s="10"/>
      <c r="U6" s="12" t="e">
        <f>COUNTIFS(#REF!,U1,#REF!,"б",#REF!,"+",#REF!,"+")</f>
        <v>#REF!</v>
      </c>
      <c r="V6" s="3" t="s">
        <v>57</v>
      </c>
      <c r="W6" s="1">
        <f>IFERROR(U6/U5,0)</f>
        <v>0</v>
      </c>
      <c r="X6" s="9"/>
      <c r="Y6" s="12" t="e">
        <f>COUNTIFS(#REF!,Y1,#REF!,"б",#REF!,"+",#REF!,"+")</f>
        <v>#REF!</v>
      </c>
      <c r="Z6" s="3" t="s">
        <v>57</v>
      </c>
      <c r="AA6" s="1">
        <f>IFERROR(Y6/Y5,0)</f>
        <v>0</v>
      </c>
      <c r="AB6" s="9"/>
    </row>
    <row r="7" spans="1:28" x14ac:dyDescent="0.3">
      <c r="A7" s="1" t="e">
        <f>A5/A4</f>
        <v>#REF!</v>
      </c>
      <c r="B7" s="2" t="s">
        <v>57</v>
      </c>
      <c r="C7" s="1" t="e">
        <f>C5/C4</f>
        <v>#REF!</v>
      </c>
      <c r="D7" s="8"/>
      <c r="E7" s="25" t="s">
        <v>88</v>
      </c>
      <c r="F7" s="25"/>
      <c r="G7" s="25" t="s">
        <v>43</v>
      </c>
      <c r="H7" s="9"/>
      <c r="I7" s="3" t="e">
        <f>COUNTIFS(#REF!,I1,#REF!,"фол",#REF!,"+")</f>
        <v>#REF!</v>
      </c>
      <c r="J7" s="3" t="s">
        <v>34</v>
      </c>
      <c r="K7" s="1">
        <f>IFERROR(I7/$A$6,0)</f>
        <v>0</v>
      </c>
      <c r="L7" s="10"/>
      <c r="M7" s="3" t="e">
        <f>COUNTIFS(#REF!,M1,#REF!,"фол",#REF!,"+")</f>
        <v>#REF!</v>
      </c>
      <c r="N7" s="3" t="s">
        <v>34</v>
      </c>
      <c r="O7" s="1">
        <f>IFERROR(M7/$A$6,0)</f>
        <v>0</v>
      </c>
      <c r="P7" s="10"/>
      <c r="Q7" s="3" t="e">
        <f>COUNTIFS(#REF!,Q1,#REF!,"фол",#REF!,"+")</f>
        <v>#REF!</v>
      </c>
      <c r="R7" s="3" t="s">
        <v>34</v>
      </c>
      <c r="S7" s="1">
        <f>IFERROR(Q7/$A$6,0)</f>
        <v>0</v>
      </c>
      <c r="T7" s="10"/>
      <c r="U7" s="3" t="e">
        <f>COUNTIFS(#REF!,U1,#REF!,"фол",#REF!,"+")</f>
        <v>#REF!</v>
      </c>
      <c r="V7" s="3" t="s">
        <v>34</v>
      </c>
      <c r="W7" s="1">
        <f>IFERROR(U7/$A$6,0)</f>
        <v>0</v>
      </c>
      <c r="X7" s="9"/>
      <c r="Y7" s="3" t="e">
        <f>COUNTIFS(#REF!,Y1,#REF!,"фол",#REF!,"+")</f>
        <v>#REF!</v>
      </c>
      <c r="Z7" s="3" t="s">
        <v>34</v>
      </c>
      <c r="AA7" s="1">
        <f>IFERROR(Y7/$A$6,0)</f>
        <v>0</v>
      </c>
      <c r="AB7" s="9"/>
    </row>
    <row r="8" spans="1:28" x14ac:dyDescent="0.3">
      <c r="A8" s="3" t="e">
        <f>I2+I18+M2+M18+Q2+Q18+U2+U18+Y18+Y2+I35+M35+Q35+U35+Y35</f>
        <v>#REF!</v>
      </c>
      <c r="B8" s="2" t="s">
        <v>59</v>
      </c>
      <c r="C8" s="1"/>
      <c r="D8" s="8"/>
      <c r="E8" s="3" t="e">
        <f>COUNTIFS(#REF!,"б",#REF!,"+",#REF!,E7)+E10</f>
        <v>#REF!</v>
      </c>
      <c r="F8" s="3" t="s">
        <v>50</v>
      </c>
      <c r="G8" s="24" t="e">
        <f>(E8-E9)/E8</f>
        <v>#REF!</v>
      </c>
      <c r="H8" s="9"/>
      <c r="I8" s="12" t="e">
        <f>COUNTIF(#REF!,I1)</f>
        <v>#REF!</v>
      </c>
      <c r="J8" s="3" t="s">
        <v>60</v>
      </c>
      <c r="K8" s="3"/>
      <c r="L8" s="10"/>
      <c r="M8" s="12" t="e">
        <f>COUNTIF(#REF!,M1)</f>
        <v>#REF!</v>
      </c>
      <c r="N8" s="3" t="s">
        <v>60</v>
      </c>
      <c r="O8" s="3"/>
      <c r="P8" s="10"/>
      <c r="Q8" s="12" t="e">
        <f>COUNTIF(#REF!,Q1)</f>
        <v>#REF!</v>
      </c>
      <c r="R8" s="3" t="s">
        <v>60</v>
      </c>
      <c r="S8" s="3"/>
      <c r="T8" s="10"/>
      <c r="U8" s="12" t="e">
        <f>COUNTIF(#REF!,U1)</f>
        <v>#REF!</v>
      </c>
      <c r="V8" s="3" t="s">
        <v>60</v>
      </c>
      <c r="W8" s="3"/>
      <c r="X8" s="9"/>
      <c r="Y8" s="12" t="e">
        <f>COUNTIF(#REF!,Y1)</f>
        <v>#REF!</v>
      </c>
      <c r="Z8" s="3" t="s">
        <v>60</v>
      </c>
      <c r="AA8" s="3"/>
      <c r="AB8" s="9"/>
    </row>
    <row r="9" spans="1:28" x14ac:dyDescent="0.3">
      <c r="A9" s="3" t="e">
        <f>I3+I19+M3+M19+Q3+Q19+U3+U19+Y19+Y3+I36+M36+Q36+U36+Y36</f>
        <v>#REF!</v>
      </c>
      <c r="B9" s="2" t="s">
        <v>53</v>
      </c>
      <c r="C9" s="1"/>
      <c r="D9" s="8"/>
      <c r="E9" s="3" t="e">
        <f>COUNTIFS(#REF!,"б",#REF!,"+",#REF!,"+",#REF!,E7)+E11</f>
        <v>#REF!</v>
      </c>
      <c r="F9" s="3" t="s">
        <v>52</v>
      </c>
      <c r="G9" s="24"/>
      <c r="H9" s="9"/>
      <c r="I9" s="3" t="e">
        <f>COUNTIFS(#REF!,I1,#REF!,"блок",#REF!,"+")</f>
        <v>#REF!</v>
      </c>
      <c r="J9" s="3" t="s">
        <v>61</v>
      </c>
      <c r="K9" s="3"/>
      <c r="L9" s="10"/>
      <c r="M9" s="3" t="e">
        <f>COUNTIFS(#REF!,M1,#REF!,"блок",#REF!,"+")</f>
        <v>#REF!</v>
      </c>
      <c r="N9" s="3" t="s">
        <v>61</v>
      </c>
      <c r="O9" s="3"/>
      <c r="P9" s="10"/>
      <c r="Q9" s="3" t="e">
        <f>COUNTIFS(#REF!,Q1,#REF!,"блок",#REF!,"+")</f>
        <v>#REF!</v>
      </c>
      <c r="R9" s="3" t="s">
        <v>61</v>
      </c>
      <c r="S9" s="3"/>
      <c r="T9" s="10"/>
      <c r="U9" s="3" t="e">
        <f>COUNTIFS(#REF!,U1,#REF!,"блок",#REF!,"+")</f>
        <v>#REF!</v>
      </c>
      <c r="V9" s="3" t="s">
        <v>61</v>
      </c>
      <c r="W9" s="3"/>
      <c r="X9" s="9"/>
      <c r="Y9" s="3" t="e">
        <f>COUNTIFS(#REF!,Y1,#REF!,"блок",#REF!,"+")</f>
        <v>#REF!</v>
      </c>
      <c r="Z9" s="3" t="s">
        <v>61</v>
      </c>
      <c r="AA9" s="3"/>
      <c r="AB9" s="9"/>
    </row>
    <row r="10" spans="1:28" x14ac:dyDescent="0.3">
      <c r="A10" s="1" t="e">
        <f>A9/A8</f>
        <v>#REF!</v>
      </c>
      <c r="B10" s="2" t="s">
        <v>5</v>
      </c>
      <c r="C10" s="1"/>
      <c r="D10" s="8"/>
      <c r="E10" s="3" t="e">
        <f>COUNTIFS(#REF!,"бул",#REF!,"+",#REF!,E7)</f>
        <v>#REF!</v>
      </c>
      <c r="F10" s="3" t="s">
        <v>55</v>
      </c>
      <c r="G10" s="24" t="str">
        <f>IFERROR((E10-E11)/E10,"нет бросоков")</f>
        <v>нет бросоков</v>
      </c>
      <c r="H10" s="9"/>
      <c r="I10" s="3" t="e">
        <f>COUNTIFS(#REF!,I1,#REF!,"бул",#REF!,"+")</f>
        <v>#REF!</v>
      </c>
      <c r="J10" s="3" t="s">
        <v>55</v>
      </c>
      <c r="K10" s="24">
        <f>IFERROR(I11/I10,0)</f>
        <v>0</v>
      </c>
      <c r="L10" s="10"/>
      <c r="M10" s="3" t="e">
        <f>COUNTIFS(#REF!,M1,#REF!,"бул",#REF!,"+")</f>
        <v>#REF!</v>
      </c>
      <c r="N10" s="3" t="s">
        <v>55</v>
      </c>
      <c r="O10" s="24">
        <f>IFERROR(M11/M10,0)</f>
        <v>0</v>
      </c>
      <c r="P10" s="10"/>
      <c r="Q10" s="3" t="e">
        <f>COUNTIFS(#REF!,Q1,#REF!,"бул",#REF!,"+")</f>
        <v>#REF!</v>
      </c>
      <c r="R10" s="3" t="s">
        <v>55</v>
      </c>
      <c r="S10" s="24">
        <f>IFERROR(Q11/Q10,0)</f>
        <v>0</v>
      </c>
      <c r="T10" s="10"/>
      <c r="U10" s="3" t="e">
        <f>COUNTIFS(#REF!,U1,#REF!,"бул",#REF!,"+")</f>
        <v>#REF!</v>
      </c>
      <c r="V10" s="3" t="s">
        <v>55</v>
      </c>
      <c r="W10" s="24">
        <f>IFERROR(U11/U10,0)</f>
        <v>0</v>
      </c>
      <c r="X10" s="9"/>
      <c r="Y10" s="3" t="e">
        <f>COUNTIFS(#REF!,Y1,#REF!,"бул",#REF!,"+")</f>
        <v>#REF!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 t="e">
        <f>COUNTIFS(#REF!,"бул",#REF!,"+",#REF!,"+",#REF!,E7)</f>
        <v>#REF!</v>
      </c>
      <c r="F11" s="3" t="s">
        <v>56</v>
      </c>
      <c r="G11" s="24"/>
      <c r="H11" s="9"/>
      <c r="I11" s="12" t="e">
        <f>COUNTIFS(#REF!,I1,#REF!,"бул",#REF!,"+",#REF!,"+")</f>
        <v>#REF!</v>
      </c>
      <c r="J11" s="3" t="s">
        <v>57</v>
      </c>
      <c r="K11" s="24"/>
      <c r="L11" s="10"/>
      <c r="M11" s="12" t="e">
        <f>COUNTIFS(#REF!,M1,#REF!,"бул",#REF!,"+",#REF!,"+")</f>
        <v>#REF!</v>
      </c>
      <c r="N11" s="3" t="s">
        <v>57</v>
      </c>
      <c r="O11" s="24"/>
      <c r="P11" s="10"/>
      <c r="Q11" s="12" t="e">
        <f>COUNTIFS(#REF!,Q1,#REF!,"бул",#REF!,"+",#REF!,"+")</f>
        <v>#REF!</v>
      </c>
      <c r="R11" s="3" t="s">
        <v>57</v>
      </c>
      <c r="S11" s="24"/>
      <c r="T11" s="10"/>
      <c r="U11" s="12" t="e">
        <f>COUNTIFS(#REF!,U1,#REF!,"бул",#REF!,"+",#REF!,"+")</f>
        <v>#REF!</v>
      </c>
      <c r="V11" s="3" t="s">
        <v>57</v>
      </c>
      <c r="W11" s="24"/>
      <c r="X11" s="9"/>
      <c r="Y11" s="12" t="e">
        <f>COUNTIFS(#REF!,Y1,#REF!,"бул",#REF!,"+",#REF!,"+")</f>
        <v>#REF!</v>
      </c>
      <c r="Z11" s="3" t="s">
        <v>57</v>
      </c>
      <c r="AA11" s="24"/>
      <c r="AB11" s="9"/>
    </row>
    <row r="12" spans="1:28" x14ac:dyDescent="0.3">
      <c r="A12" s="3" t="e">
        <f>I12+I28+M12+M28+Q12+Q28+U12+U28+Y28+Y12+I45+M45+Q45+U45+Y45</f>
        <v>#REF!</v>
      </c>
      <c r="B12" s="3" t="s">
        <v>62</v>
      </c>
      <c r="C12" s="24" t="e">
        <f>A13/A12</f>
        <v>#REF!</v>
      </c>
      <c r="D12" s="8"/>
      <c r="H12" s="9"/>
      <c r="I12" s="3" t="e">
        <f>COUNTIFS(#REF!,I1,#REF!,"вб")</f>
        <v>#REF!</v>
      </c>
      <c r="J12" s="3" t="s">
        <v>63</v>
      </c>
      <c r="K12" s="24">
        <f>IFERROR(I13/I12,0)</f>
        <v>0</v>
      </c>
      <c r="L12" s="10"/>
      <c r="M12" s="3" t="e">
        <f>COUNTIFS(#REF!,M1,#REF!,"вб")</f>
        <v>#REF!</v>
      </c>
      <c r="N12" s="3" t="s">
        <v>63</v>
      </c>
      <c r="O12" s="24">
        <f>IFERROR(M13/M12,0)</f>
        <v>0</v>
      </c>
      <c r="P12" s="10"/>
      <c r="Q12" s="3" t="e">
        <f>COUNTIFS(#REF!,Q1,#REF!,"вб")</f>
        <v>#REF!</v>
      </c>
      <c r="R12" s="3" t="s">
        <v>63</v>
      </c>
      <c r="S12" s="24">
        <f>IFERROR(Q13/Q12,0)</f>
        <v>0</v>
      </c>
      <c r="T12" s="10"/>
      <c r="U12" s="3" t="e">
        <f>COUNTIFS(#REF!,U1,#REF!,"вб")</f>
        <v>#REF!</v>
      </c>
      <c r="V12" s="3" t="s">
        <v>63</v>
      </c>
      <c r="W12" s="24">
        <f>IFERROR(U13/U12,0)</f>
        <v>0</v>
      </c>
      <c r="X12" s="9"/>
      <c r="Y12" s="3" t="e">
        <f>COUNTIFS(#REF!,Y1,#REF!,"вб")</f>
        <v>#REF!</v>
      </c>
      <c r="Z12" s="3" t="s">
        <v>63</v>
      </c>
      <c r="AA12" s="24">
        <f>IFERROR(Y13/Y12,0)</f>
        <v>0</v>
      </c>
      <c r="AB12" s="9"/>
    </row>
    <row r="13" spans="1:28" x14ac:dyDescent="0.3">
      <c r="A13" s="3" t="e">
        <f>I13+I29+M13+M29+Q13+Q29+U13+U29+Y29+Y13+I46+M46+Q46+U46+Y46</f>
        <v>#REF!</v>
      </c>
      <c r="B13" s="3" t="s">
        <v>64</v>
      </c>
      <c r="C13" s="24"/>
      <c r="D13" s="8"/>
      <c r="H13" s="9"/>
      <c r="I13" s="3" t="e">
        <f>COUNTIFS(#REF!,I1,#REF!,"вб",#REF!,"+")</f>
        <v>#REF!</v>
      </c>
      <c r="J13" s="3" t="s">
        <v>65</v>
      </c>
      <c r="K13" s="24"/>
      <c r="L13" s="10"/>
      <c r="M13" s="3" t="e">
        <f>COUNTIFS(#REF!,M1,#REF!,"вб",#REF!,"+")</f>
        <v>#REF!</v>
      </c>
      <c r="N13" s="3" t="s">
        <v>65</v>
      </c>
      <c r="O13" s="24"/>
      <c r="P13" s="10"/>
      <c r="Q13" s="3" t="e">
        <f>COUNTIFS(#REF!,Q1,#REF!,"вб",#REF!,"+")</f>
        <v>#REF!</v>
      </c>
      <c r="R13" s="3" t="s">
        <v>65</v>
      </c>
      <c r="S13" s="24"/>
      <c r="T13" s="10"/>
      <c r="U13" s="3" t="e">
        <f>COUNTIFS(#REF!,U1,#REF!,"вб",#REF!,"+")</f>
        <v>#REF!</v>
      </c>
      <c r="V13" s="3" t="s">
        <v>65</v>
      </c>
      <c r="W13" s="24"/>
      <c r="X13" s="9"/>
      <c r="Y13" s="3" t="e">
        <f>COUNTIFS(#REF!,Y1,#REF!,"вб",#REF!,"+")</f>
        <v>#REF!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 t="e">
        <f>COUNTIFS(#REF!,I1,#REF!,"ош",#REF!,"+")</f>
        <v>#REF!</v>
      </c>
      <c r="J14" s="3" t="s">
        <v>66</v>
      </c>
      <c r="K14" s="1"/>
      <c r="L14" s="10"/>
      <c r="M14" s="3" t="e">
        <f>COUNTIFS(#REF!,M1,#REF!,"ош",#REF!,"+")</f>
        <v>#REF!</v>
      </c>
      <c r="N14" s="3" t="s">
        <v>66</v>
      </c>
      <c r="O14" s="1"/>
      <c r="P14" s="10"/>
      <c r="Q14" s="3" t="e">
        <f>COUNTIFS(#REF!,Q1,#REF!,"ош",#REF!,"+")</f>
        <v>#REF!</v>
      </c>
      <c r="R14" s="3" t="s">
        <v>66</v>
      </c>
      <c r="S14" s="1"/>
      <c r="T14" s="10"/>
      <c r="U14" s="3" t="e">
        <f>COUNTIFS(#REF!,U1,#REF!,"ош",#REF!,"+")</f>
        <v>#REF!</v>
      </c>
      <c r="V14" s="3" t="s">
        <v>66</v>
      </c>
      <c r="W14" s="1"/>
      <c r="X14" s="9"/>
      <c r="Y14" s="3" t="e">
        <f>COUNTIFS(#REF!,Y1,#REF!,"ош",#REF!,"+")</f>
        <v>#REF!</v>
      </c>
      <c r="Z14" s="3" t="s">
        <v>66</v>
      </c>
      <c r="AA14" s="1"/>
      <c r="AB14" s="9"/>
    </row>
    <row r="15" spans="1:28" x14ac:dyDescent="0.3">
      <c r="A15" s="3" t="e">
        <f>I14+I30+M14+M30+Q14+Q30+U14+U30+Y30+Y14+I47+M47+Q47+U47+Y47</f>
        <v>#REF!</v>
      </c>
      <c r="B15" s="3" t="s">
        <v>67</v>
      </c>
      <c r="C15" s="1"/>
      <c r="D15" s="8"/>
      <c r="H15" s="9"/>
      <c r="I15" s="3" t="e">
        <f>COUNTIFS(#REF!,I1,#REF!,"отбор",#REF!,"+")</f>
        <v>#REF!</v>
      </c>
      <c r="J15" s="3" t="s">
        <v>68</v>
      </c>
      <c r="K15" s="1"/>
      <c r="L15" s="10"/>
      <c r="M15" s="3" t="e">
        <f>COUNTIFS(#REF!,M1,#REF!,"отбор",#REF!,"+")</f>
        <v>#REF!</v>
      </c>
      <c r="N15" s="3" t="s">
        <v>68</v>
      </c>
      <c r="O15" s="1"/>
      <c r="P15" s="10"/>
      <c r="Q15" s="3" t="e">
        <f>COUNTIFS(#REF!,Q1,#REF!,"отбор",#REF!,"+")</f>
        <v>#REF!</v>
      </c>
      <c r="R15" s="3" t="s">
        <v>68</v>
      </c>
      <c r="S15" s="1"/>
      <c r="T15" s="10"/>
      <c r="U15" s="3" t="e">
        <f>COUNTIFS(#REF!,U1,#REF!,"отбор",#REF!,"+")</f>
        <v>#REF!</v>
      </c>
      <c r="V15" s="3" t="s">
        <v>68</v>
      </c>
      <c r="W15" s="1"/>
      <c r="X15" s="9"/>
      <c r="Y15" s="3" t="e">
        <f>COUNTIFS(#REF!,Y1,#REF!,"отбор",#REF!,"+")</f>
        <v>#REF!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 t="e">
        <f>SUMIF(#REF!,I1,#REF!)</f>
        <v>#REF!</v>
      </c>
      <c r="J16" s="3" t="s">
        <v>69</v>
      </c>
      <c r="K16" s="1"/>
      <c r="L16" s="10"/>
      <c r="M16" s="3" t="e">
        <f>SUMIF(#REF!,M1,#REF!)</f>
        <v>#REF!</v>
      </c>
      <c r="N16" s="3" t="s">
        <v>69</v>
      </c>
      <c r="O16" s="1"/>
      <c r="P16" s="10"/>
      <c r="Q16" s="3" t="e">
        <f>SUMIF(#REF!,Q1,#REF!)</f>
        <v>#REF!</v>
      </c>
      <c r="R16" s="3" t="s">
        <v>69</v>
      </c>
      <c r="S16" s="1"/>
      <c r="T16" s="10"/>
      <c r="U16" s="3" t="e">
        <f>SUMIF(#REF!,U1,#REF!)</f>
        <v>#REF!</v>
      </c>
      <c r="V16" s="3" t="s">
        <v>69</v>
      </c>
      <c r="W16" s="1"/>
      <c r="X16" s="9"/>
      <c r="Y16" s="3" t="e">
        <f>SUMIF(#REF!,Y1,#REF!)</f>
        <v>#REF!</v>
      </c>
      <c r="Z16" s="3" t="s">
        <v>69</v>
      </c>
      <c r="AA16" s="1"/>
      <c r="AB16" s="9"/>
    </row>
    <row r="17" spans="1:28" x14ac:dyDescent="0.3">
      <c r="A17" s="3" t="e">
        <f>I15+I31+M15+M31+Q15+Q31+U15+U31+Y31+Y15+I48+M48+Q48+U48+Y48</f>
        <v>#REF!</v>
      </c>
      <c r="B17" s="3" t="s">
        <v>70</v>
      </c>
      <c r="C17" s="3"/>
      <c r="D17" s="8"/>
      <c r="H17" s="9"/>
      <c r="I17" s="25" t="s">
        <v>93</v>
      </c>
      <c r="J17" s="25"/>
      <c r="K17" s="25" t="s">
        <v>43</v>
      </c>
      <c r="L17" s="10"/>
      <c r="M17" s="25" t="s">
        <v>74</v>
      </c>
      <c r="N17" s="25"/>
      <c r="O17" s="25" t="s">
        <v>43</v>
      </c>
      <c r="P17" s="10"/>
      <c r="Q17" s="25" t="s">
        <v>46</v>
      </c>
      <c r="R17" s="25"/>
      <c r="S17" s="25" t="s">
        <v>43</v>
      </c>
      <c r="T17" s="10"/>
      <c r="U17" s="25" t="s">
        <v>73</v>
      </c>
      <c r="V17" s="25"/>
      <c r="W17" s="25" t="s">
        <v>43</v>
      </c>
      <c r="X17" s="9"/>
      <c r="Y17" s="25" t="s">
        <v>88</v>
      </c>
      <c r="Z17" s="25"/>
      <c r="AA17" s="25" t="s">
        <v>43</v>
      </c>
      <c r="AB17" s="9"/>
    </row>
    <row r="18" spans="1:28" x14ac:dyDescent="0.3">
      <c r="A18" s="3" t="e">
        <f>I9+I25+M9+M25+Q9+Q25+U9+U25+Y25+Y9+I42+M42+Q42+U42+Y42</f>
        <v>#REF!</v>
      </c>
      <c r="B18" s="3" t="s">
        <v>76</v>
      </c>
      <c r="C18" s="3"/>
      <c r="D18" s="8"/>
      <c r="H18" s="9"/>
      <c r="I18" s="3" t="e">
        <f>COUNTIFS(#REF!,I17,#REF!,"п")</f>
        <v>#REF!</v>
      </c>
      <c r="J18" s="3" t="s">
        <v>51</v>
      </c>
      <c r="K18" s="24">
        <f>IFERROR(I19/I18,0)</f>
        <v>0</v>
      </c>
      <c r="L18" s="10"/>
      <c r="M18" s="3" t="e">
        <f>COUNTIFS(#REF!,M17,#REF!,"п")</f>
        <v>#REF!</v>
      </c>
      <c r="N18" s="3" t="s">
        <v>51</v>
      </c>
      <c r="O18" s="24">
        <f>IFERROR(M19/M18,0)</f>
        <v>0</v>
      </c>
      <c r="P18" s="10"/>
      <c r="Q18" s="3" t="e">
        <f>COUNTIFS(#REF!,Q17,#REF!,"п")</f>
        <v>#REF!</v>
      </c>
      <c r="R18" s="3" t="s">
        <v>51</v>
      </c>
      <c r="S18" s="24">
        <f>IFERROR(Q19/Q18,0)</f>
        <v>0</v>
      </c>
      <c r="T18" s="10"/>
      <c r="U18" s="3" t="e">
        <f>COUNTIFS(#REF!,U17,#REF!,"п")</f>
        <v>#REF!</v>
      </c>
      <c r="V18" s="3" t="s">
        <v>51</v>
      </c>
      <c r="W18" s="24">
        <f>IFERROR(U19/U18,0)</f>
        <v>0</v>
      </c>
      <c r="X18" s="9"/>
      <c r="Y18" s="3" t="e">
        <f>COUNTIFS(#REF!,Y17,#REF!,"п")</f>
        <v>#REF!</v>
      </c>
      <c r="Z18" s="3" t="s">
        <v>51</v>
      </c>
      <c r="AA18" s="24">
        <f>IFERROR(Y19/Y18,0)</f>
        <v>0</v>
      </c>
      <c r="AB18" s="9"/>
    </row>
    <row r="19" spans="1:28" x14ac:dyDescent="0.3">
      <c r="A19" s="14"/>
      <c r="B19" s="14"/>
      <c r="C19" s="14"/>
      <c r="D19" s="8"/>
      <c r="H19" s="9"/>
      <c r="I19" s="3" t="e">
        <f>COUNTIFS(#REF!,I17,#REF!,"п",#REF!,"+")</f>
        <v>#REF!</v>
      </c>
      <c r="J19" s="3" t="s">
        <v>53</v>
      </c>
      <c r="K19" s="24"/>
      <c r="L19" s="10"/>
      <c r="M19" s="3" t="e">
        <f>COUNTIFS(#REF!,M17,#REF!,"п",#REF!,"+")</f>
        <v>#REF!</v>
      </c>
      <c r="N19" s="3" t="s">
        <v>53</v>
      </c>
      <c r="O19" s="24"/>
      <c r="P19" s="10"/>
      <c r="Q19" s="3" t="e">
        <f>COUNTIFS(#REF!,Q17,#REF!,"п",#REF!,"+")</f>
        <v>#REF!</v>
      </c>
      <c r="R19" s="3" t="s">
        <v>53</v>
      </c>
      <c r="S19" s="24"/>
      <c r="T19" s="10"/>
      <c r="U19" s="3" t="e">
        <f>COUNTIFS(#REF!,U17,#REF!,"п",#REF!,"+")</f>
        <v>#REF!</v>
      </c>
      <c r="V19" s="3" t="s">
        <v>53</v>
      </c>
      <c r="W19" s="24"/>
      <c r="X19" s="9"/>
      <c r="Y19" s="3" t="e">
        <f>COUNTIFS(#REF!,Y17,#REF!,"п",#REF!,"+")</f>
        <v>#REF!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25" t="s">
        <v>94</v>
      </c>
      <c r="F20" s="25"/>
      <c r="G20" s="25" t="s">
        <v>43</v>
      </c>
      <c r="H20" s="9"/>
      <c r="I20" s="3" t="e">
        <f>COUNTIFS(#REF!,I17,#REF!,"б")</f>
        <v>#REF!</v>
      </c>
      <c r="J20" s="3" t="s">
        <v>50</v>
      </c>
      <c r="K20" s="24">
        <f>IFERROR(I21/I20,0)</f>
        <v>0</v>
      </c>
      <c r="L20" s="10"/>
      <c r="M20" s="3" t="e">
        <f>COUNTIFS(#REF!,M17,#REF!,"б")</f>
        <v>#REF!</v>
      </c>
      <c r="N20" s="3" t="s">
        <v>50</v>
      </c>
      <c r="O20" s="24">
        <f>IFERROR(M21/M20,0)</f>
        <v>0</v>
      </c>
      <c r="P20" s="10"/>
      <c r="Q20" s="3" t="e">
        <f>COUNTIFS(#REF!,Q17,#REF!,"б")</f>
        <v>#REF!</v>
      </c>
      <c r="R20" s="3" t="s">
        <v>50</v>
      </c>
      <c r="S20" s="24">
        <f>IFERROR(Q21/Q20,0)</f>
        <v>0</v>
      </c>
      <c r="T20" s="10"/>
      <c r="U20" s="3" t="e">
        <f>COUNTIFS(#REF!,U17,#REF!,"б")</f>
        <v>#REF!</v>
      </c>
      <c r="V20" s="3" t="s">
        <v>50</v>
      </c>
      <c r="W20" s="24">
        <f>IFERROR(U21/U20,0)</f>
        <v>0</v>
      </c>
      <c r="X20" s="9"/>
      <c r="Y20" s="3" t="e">
        <f>COUNTIFS(#REF!,Y17,#REF!,"б")</f>
        <v>#REF!</v>
      </c>
      <c r="Z20" s="3" t="s">
        <v>50</v>
      </c>
      <c r="AA20" s="24">
        <f>IFERROR(Y21/Y20,0)</f>
        <v>0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 t="e">
        <f>COUNTIFS(#REF!,"б",#REF!,"+",#REF!,E20)+E23</f>
        <v>#REF!</v>
      </c>
      <c r="F21" s="3" t="s">
        <v>50</v>
      </c>
      <c r="G21" s="24" t="e">
        <f>(E21-E22)/E21</f>
        <v>#REF!</v>
      </c>
      <c r="H21" s="9"/>
      <c r="I21" s="3" t="e">
        <f>COUNTIFS(#REF!,I17,#REF!,"б",#REF!,"+")</f>
        <v>#REF!</v>
      </c>
      <c r="J21" s="3" t="s">
        <v>54</v>
      </c>
      <c r="K21" s="24"/>
      <c r="L21" s="10"/>
      <c r="M21" s="3" t="e">
        <f>COUNTIFS(#REF!,M17,#REF!,"б",#REF!,"+")</f>
        <v>#REF!</v>
      </c>
      <c r="N21" s="3" t="s">
        <v>54</v>
      </c>
      <c r="O21" s="24"/>
      <c r="P21" s="10"/>
      <c r="Q21" s="3" t="e">
        <f>COUNTIFS(#REF!,Q17,#REF!,"б",#REF!,"+")</f>
        <v>#REF!</v>
      </c>
      <c r="R21" s="3" t="s">
        <v>54</v>
      </c>
      <c r="S21" s="24"/>
      <c r="T21" s="10"/>
      <c r="U21" s="3" t="e">
        <f>COUNTIFS(#REF!,U17,#REF!,"б",#REF!,"+")</f>
        <v>#REF!</v>
      </c>
      <c r="V21" s="3" t="s">
        <v>54</v>
      </c>
      <c r="W21" s="24"/>
      <c r="X21" s="9"/>
      <c r="Y21" s="3" t="e">
        <f>COUNTIFS(#REF!,Y17,#REF!,"б",#REF!,"+")</f>
        <v>#REF!</v>
      </c>
      <c r="Z21" s="3" t="s">
        <v>54</v>
      </c>
      <c r="AA21" s="24"/>
      <c r="AB21" s="9"/>
    </row>
    <row r="22" spans="1:28" x14ac:dyDescent="0.3">
      <c r="A22" s="3"/>
      <c r="B22" s="3"/>
      <c r="C22" s="3" t="e">
        <f>U16</f>
        <v>#REF!</v>
      </c>
      <c r="D22" s="8"/>
      <c r="E22" s="3" t="e">
        <f>COUNTIFS(#REF!,"б",#REF!,"+",#REF!,"+",#REF!,E20)+E24</f>
        <v>#REF!</v>
      </c>
      <c r="F22" s="3" t="s">
        <v>52</v>
      </c>
      <c r="G22" s="24"/>
      <c r="H22" s="9"/>
      <c r="I22" s="12" t="e">
        <f>COUNTIFS(#REF!,I17,#REF!,"б",#REF!,"+",#REF!,"+")</f>
        <v>#REF!</v>
      </c>
      <c r="J22" s="3" t="s">
        <v>57</v>
      </c>
      <c r="K22" s="1">
        <f>IFERROR(I22/I21,0)</f>
        <v>0</v>
      </c>
      <c r="L22" s="10"/>
      <c r="M22" s="12" t="e">
        <f>COUNTIFS(#REF!,M17,#REF!,"б",#REF!,"+",#REF!,"+")</f>
        <v>#REF!</v>
      </c>
      <c r="N22" s="3" t="s">
        <v>57</v>
      </c>
      <c r="O22" s="1">
        <f>IFERROR(M22/M21,0)</f>
        <v>0</v>
      </c>
      <c r="P22" s="10"/>
      <c r="Q22" s="12" t="e">
        <f>COUNTIFS(#REF!,Q17,#REF!,"б",#REF!,"+",#REF!,"+")</f>
        <v>#REF!</v>
      </c>
      <c r="R22" s="3" t="s">
        <v>57</v>
      </c>
      <c r="S22" s="1">
        <f>IFERROR(Q22/Q21,0)</f>
        <v>0</v>
      </c>
      <c r="T22" s="10"/>
      <c r="U22" s="12" t="e">
        <f>COUNTIFS(#REF!,U17,#REF!,"б",#REF!,"+",#REF!,"+")</f>
        <v>#REF!</v>
      </c>
      <c r="V22" s="3" t="s">
        <v>57</v>
      </c>
      <c r="W22" s="1">
        <f>IFERROR(U22/U21,0)</f>
        <v>0</v>
      </c>
      <c r="X22" s="9"/>
      <c r="Y22" s="12" t="e">
        <f>COUNTIFS(#REF!,Y17,#REF!,"б",#REF!,"+",#REF!,"+")</f>
        <v>#REF!</v>
      </c>
      <c r="Z22" s="3" t="s">
        <v>57</v>
      </c>
      <c r="AA22" s="1">
        <f>IFERROR(Y22/Y21,0)</f>
        <v>0</v>
      </c>
      <c r="AB22" s="9"/>
    </row>
    <row r="23" spans="1:28" x14ac:dyDescent="0.3">
      <c r="A23" s="3"/>
      <c r="B23" s="3"/>
      <c r="C23" s="3" t="e">
        <f>I32</f>
        <v>#REF!</v>
      </c>
      <c r="D23" s="8"/>
      <c r="E23" s="3" t="e">
        <f>COUNTIFS(#REF!,"бул",#REF!,"+",#REF!,E20)</f>
        <v>#REF!</v>
      </c>
      <c r="F23" s="3" t="s">
        <v>55</v>
      </c>
      <c r="G23" s="24" t="str">
        <f>IFERROR((E23-E24)/E23,"нет бросоков")</f>
        <v>нет бросоков</v>
      </c>
      <c r="H23" s="9"/>
      <c r="I23" s="3" t="e">
        <f>COUNTIFS(#REF!,I17,#REF!,"фол",#REF!,"+")</f>
        <v>#REF!</v>
      </c>
      <c r="J23" s="3" t="s">
        <v>34</v>
      </c>
      <c r="K23" s="1">
        <f>IFERROR(I23/$A$6,0)</f>
        <v>0</v>
      </c>
      <c r="L23" s="10"/>
      <c r="M23" s="3" t="e">
        <f>COUNTIFS(#REF!,M17,#REF!,"фол",#REF!,"+")</f>
        <v>#REF!</v>
      </c>
      <c r="N23" s="3" t="s">
        <v>34</v>
      </c>
      <c r="O23" s="1">
        <f>IFERROR(M23/$A$6,0)</f>
        <v>0</v>
      </c>
      <c r="P23" s="10"/>
      <c r="Q23" s="3" t="e">
        <f>COUNTIFS(#REF!,Q17,#REF!,"фол",#REF!,"+")</f>
        <v>#REF!</v>
      </c>
      <c r="R23" s="3" t="s">
        <v>34</v>
      </c>
      <c r="S23" s="1">
        <f>IFERROR(Q23/$A$6,0)</f>
        <v>0</v>
      </c>
      <c r="T23" s="10"/>
      <c r="U23" s="3" t="e">
        <f>COUNTIFS(#REF!,U17,#REF!,"фол",#REF!,"+")</f>
        <v>#REF!</v>
      </c>
      <c r="V23" s="3" t="s">
        <v>34</v>
      </c>
      <c r="W23" s="1">
        <f>IFERROR(U23/$A$6,0)</f>
        <v>0</v>
      </c>
      <c r="X23" s="9"/>
      <c r="Y23" s="3" t="e">
        <f>COUNTIFS(#REF!,Y17,#REF!,"фол",#REF!,"+")</f>
        <v>#REF!</v>
      </c>
      <c r="Z23" s="3" t="s">
        <v>34</v>
      </c>
      <c r="AA23" s="1">
        <f>IFERROR(Y23/$A$6,0)</f>
        <v>0</v>
      </c>
      <c r="AB23" s="9"/>
    </row>
    <row r="24" spans="1:28" x14ac:dyDescent="0.3">
      <c r="A24" s="3"/>
      <c r="B24" s="3"/>
      <c r="C24" s="3" t="e">
        <f>U32</f>
        <v>#REF!</v>
      </c>
      <c r="D24" s="8"/>
      <c r="E24" s="3" t="e">
        <f>COUNTIFS(#REF!,"бул",#REF!,"+",#REF!,"+",#REF!,E20)</f>
        <v>#REF!</v>
      </c>
      <c r="F24" s="3" t="s">
        <v>56</v>
      </c>
      <c r="G24" s="24"/>
      <c r="H24" s="9"/>
      <c r="I24" s="12" t="e">
        <f>COUNTIF(#REF!,I17)</f>
        <v>#REF!</v>
      </c>
      <c r="J24" s="3" t="s">
        <v>60</v>
      </c>
      <c r="K24" s="3"/>
      <c r="L24" s="10"/>
      <c r="M24" s="12" t="e">
        <f>COUNTIF(#REF!,M17)</f>
        <v>#REF!</v>
      </c>
      <c r="N24" s="3" t="s">
        <v>60</v>
      </c>
      <c r="O24" s="3"/>
      <c r="P24" s="10"/>
      <c r="Q24" s="12" t="e">
        <f>COUNTIF(#REF!,Q17)</f>
        <v>#REF!</v>
      </c>
      <c r="R24" s="3" t="s">
        <v>60</v>
      </c>
      <c r="S24" s="3"/>
      <c r="T24" s="10"/>
      <c r="U24" s="12" t="e">
        <f>COUNTIF(#REF!,U17)</f>
        <v>#REF!</v>
      </c>
      <c r="V24" s="3" t="s">
        <v>60</v>
      </c>
      <c r="W24" s="3"/>
      <c r="X24" s="9"/>
      <c r="Y24" s="12" t="e">
        <f>COUNTIF(#REF!,Y17)</f>
        <v>#REF!</v>
      </c>
      <c r="Z24" s="3" t="s">
        <v>60</v>
      </c>
      <c r="AA24" s="3"/>
      <c r="AB24" s="9"/>
    </row>
    <row r="25" spans="1:28" x14ac:dyDescent="0.3">
      <c r="A25" s="3"/>
      <c r="B25" s="3"/>
      <c r="C25" s="3" t="e">
        <f>I16</f>
        <v>#REF!</v>
      </c>
      <c r="D25" s="8"/>
      <c r="H25" s="9"/>
      <c r="I25" s="3" t="e">
        <f>COUNTIFS(#REF!,I17,#REF!,"блок",#REF!,"+")</f>
        <v>#REF!</v>
      </c>
      <c r="J25" s="3" t="s">
        <v>61</v>
      </c>
      <c r="K25" s="3"/>
      <c r="L25" s="10"/>
      <c r="M25" s="3" t="e">
        <f>COUNTIFS(#REF!,M17,#REF!,"блок",#REF!,"+")</f>
        <v>#REF!</v>
      </c>
      <c r="N25" s="3" t="s">
        <v>61</v>
      </c>
      <c r="O25" s="3"/>
      <c r="P25" s="10"/>
      <c r="Q25" s="3" t="e">
        <f>COUNTIFS(#REF!,Q17,#REF!,"блок",#REF!,"+")</f>
        <v>#REF!</v>
      </c>
      <c r="R25" s="3" t="s">
        <v>61</v>
      </c>
      <c r="S25" s="3"/>
      <c r="T25" s="10"/>
      <c r="U25" s="3" t="e">
        <f>COUNTIFS(#REF!,U17,#REF!,"блок",#REF!,"+")</f>
        <v>#REF!</v>
      </c>
      <c r="V25" s="3" t="s">
        <v>61</v>
      </c>
      <c r="W25" s="3"/>
      <c r="X25" s="9"/>
      <c r="Y25" s="3" t="e">
        <f>COUNTIFS(#REF!,Y17,#REF!,"блок",#REF!,"+")</f>
        <v>#REF!</v>
      </c>
      <c r="Z25" s="3" t="s">
        <v>61</v>
      </c>
      <c r="AA25" s="3"/>
      <c r="AB25" s="9"/>
    </row>
    <row r="26" spans="1:28" x14ac:dyDescent="0.3">
      <c r="A26" s="3"/>
      <c r="B26" s="3"/>
      <c r="C26" s="3" t="e">
        <f>M16</f>
        <v>#REF!</v>
      </c>
      <c r="D26" s="8"/>
      <c r="E26" s="25" t="s">
        <v>88</v>
      </c>
      <c r="F26" s="25"/>
      <c r="G26" s="25" t="s">
        <v>43</v>
      </c>
      <c r="H26" s="9"/>
      <c r="I26" s="3" t="e">
        <f>COUNTIFS(#REF!,I17,#REF!,"бул",#REF!,"+")</f>
        <v>#REF!</v>
      </c>
      <c r="J26" s="3" t="s">
        <v>55</v>
      </c>
      <c r="K26" s="24">
        <f>IFERROR(I27/I26,0)</f>
        <v>0</v>
      </c>
      <c r="L26" s="10"/>
      <c r="M26" s="3" t="e">
        <f>COUNTIFS(#REF!,M17,#REF!,"бул",#REF!,"+")</f>
        <v>#REF!</v>
      </c>
      <c r="N26" s="3" t="s">
        <v>55</v>
      </c>
      <c r="O26" s="24">
        <f>IFERROR(M27/M26,0)</f>
        <v>0</v>
      </c>
      <c r="P26" s="10"/>
      <c r="Q26" s="3" t="e">
        <f>COUNTIFS(#REF!,Q17,#REF!,"бул",#REF!,"+")</f>
        <v>#REF!</v>
      </c>
      <c r="R26" s="3" t="s">
        <v>55</v>
      </c>
      <c r="S26" s="24">
        <f>IFERROR(Q27/Q26,0)</f>
        <v>0</v>
      </c>
      <c r="T26" s="10"/>
      <c r="U26" s="3" t="e">
        <f>COUNTIFS(#REF!,U17,#REF!,"бул",#REF!,"+")</f>
        <v>#REF!</v>
      </c>
      <c r="V26" s="3" t="s">
        <v>55</v>
      </c>
      <c r="W26" s="24">
        <f>IFERROR(U27/U26,0)</f>
        <v>0</v>
      </c>
      <c r="X26" s="9"/>
      <c r="Y26" s="3" t="e">
        <f>COUNTIFS(#REF!,Y17,#REF!,"бул",#REF!,"+")</f>
        <v>#REF!</v>
      </c>
      <c r="Z26" s="3" t="s">
        <v>55</v>
      </c>
      <c r="AA26" s="24">
        <f>IFERROR(Y27/Y26,0)</f>
        <v>0</v>
      </c>
      <c r="AB26" s="9"/>
    </row>
    <row r="27" spans="1:28" x14ac:dyDescent="0.3">
      <c r="A27" s="3"/>
      <c r="B27" s="3"/>
      <c r="C27" s="3" t="e">
        <f>Q16</f>
        <v>#REF!</v>
      </c>
      <c r="D27" s="8"/>
      <c r="E27" s="3" t="e">
        <f>COUNTIFS(#REF!,"б",#REF!,"+",#REF!,E26)+E29</f>
        <v>#REF!</v>
      </c>
      <c r="F27" s="3" t="s">
        <v>50</v>
      </c>
      <c r="G27" s="24" t="e">
        <f>(E27-E28)/E27</f>
        <v>#REF!</v>
      </c>
      <c r="H27" s="9"/>
      <c r="I27" s="12" t="e">
        <f>COUNTIFS(#REF!,I17,#REF!,"бул",#REF!,"+",#REF!,"+")</f>
        <v>#REF!</v>
      </c>
      <c r="J27" s="3" t="s">
        <v>57</v>
      </c>
      <c r="K27" s="24"/>
      <c r="L27" s="10"/>
      <c r="M27" s="12" t="e">
        <f>COUNTIFS(#REF!,M17,#REF!,"бул",#REF!,"+",#REF!,"+")</f>
        <v>#REF!</v>
      </c>
      <c r="N27" s="3" t="s">
        <v>57</v>
      </c>
      <c r="O27" s="24"/>
      <c r="P27" s="10"/>
      <c r="Q27" s="12" t="e">
        <f>COUNTIFS(#REF!,Q17,#REF!,"бул",#REF!,"+",#REF!,"+")</f>
        <v>#REF!</v>
      </c>
      <c r="R27" s="3" t="s">
        <v>57</v>
      </c>
      <c r="S27" s="24"/>
      <c r="T27" s="10"/>
      <c r="U27" s="12" t="e">
        <f>COUNTIFS(#REF!,U17,#REF!,"бул",#REF!,"+",#REF!,"+")</f>
        <v>#REF!</v>
      </c>
      <c r="V27" s="3" t="s">
        <v>57</v>
      </c>
      <c r="W27" s="24"/>
      <c r="X27" s="9"/>
      <c r="Y27" s="12" t="e">
        <f>COUNTIFS(#REF!,Y17,#REF!,"бул",#REF!,"+",#REF!,"+")</f>
        <v>#REF!</v>
      </c>
      <c r="Z27" s="3" t="s">
        <v>57</v>
      </c>
      <c r="AA27" s="24"/>
      <c r="AB27" s="9"/>
    </row>
    <row r="28" spans="1:28" x14ac:dyDescent="0.3">
      <c r="A28" s="3"/>
      <c r="B28" s="3"/>
      <c r="C28" s="3" t="e">
        <f>Q32</f>
        <v>#REF!</v>
      </c>
      <c r="D28" s="8"/>
      <c r="E28" s="3" t="e">
        <f>COUNTIFS(#REF!,"б",#REF!,"+",#REF!,"+",#REF!,E26)+E30</f>
        <v>#REF!</v>
      </c>
      <c r="F28" s="3" t="s">
        <v>52</v>
      </c>
      <c r="G28" s="24"/>
      <c r="H28" s="9"/>
      <c r="I28" s="3" t="e">
        <f>COUNTIFS(#REF!,I17,#REF!,"вб")</f>
        <v>#REF!</v>
      </c>
      <c r="J28" s="3" t="s">
        <v>63</v>
      </c>
      <c r="K28" s="24">
        <f>IFERROR(I29/I28,0)</f>
        <v>0</v>
      </c>
      <c r="L28" s="10"/>
      <c r="M28" s="3" t="e">
        <f>COUNTIFS(#REF!,M17,#REF!,"вб")</f>
        <v>#REF!</v>
      </c>
      <c r="N28" s="3" t="s">
        <v>63</v>
      </c>
      <c r="O28" s="24">
        <f>IFERROR(M29/M28,0)</f>
        <v>0</v>
      </c>
      <c r="P28" s="10"/>
      <c r="Q28" s="3" t="e">
        <f>COUNTIFS(#REF!,Q17,#REF!,"вб")</f>
        <v>#REF!</v>
      </c>
      <c r="R28" s="3" t="s">
        <v>63</v>
      </c>
      <c r="S28" s="24">
        <f>IFERROR(Q29/Q28,0)</f>
        <v>0</v>
      </c>
      <c r="T28" s="10"/>
      <c r="U28" s="3" t="e">
        <f>COUNTIFS(#REF!,U17,#REF!,"вб")</f>
        <v>#REF!</v>
      </c>
      <c r="V28" s="3" t="s">
        <v>63</v>
      </c>
      <c r="W28" s="24">
        <f>IFERROR(U29/U28,0)</f>
        <v>0</v>
      </c>
      <c r="X28" s="9"/>
      <c r="Y28" s="3" t="e">
        <f>COUNTIFS(#REF!,Y17,#REF!,"вб")</f>
        <v>#REF!</v>
      </c>
      <c r="Z28" s="3" t="s">
        <v>63</v>
      </c>
      <c r="AA28" s="24">
        <f>IFERROR(Y29/Y28,0)</f>
        <v>0</v>
      </c>
      <c r="AB28" s="9"/>
    </row>
    <row r="29" spans="1:28" x14ac:dyDescent="0.3">
      <c r="A29" s="3"/>
      <c r="B29" s="3"/>
      <c r="C29" s="3" t="e">
        <f>Y16</f>
        <v>#REF!</v>
      </c>
      <c r="D29" s="8"/>
      <c r="E29" s="3" t="e">
        <f>COUNTIFS(#REF!,"бул",#REF!,"+",#REF!,E26)</f>
        <v>#REF!</v>
      </c>
      <c r="F29" s="3" t="s">
        <v>55</v>
      </c>
      <c r="G29" s="24" t="str">
        <f>IFERROR((E29-E30)/E29,"нет бросоков")</f>
        <v>нет бросоков</v>
      </c>
      <c r="H29" s="9"/>
      <c r="I29" s="3" t="e">
        <f>COUNTIFS(#REF!,I17,#REF!,"вб",#REF!,"+")</f>
        <v>#REF!</v>
      </c>
      <c r="J29" s="3" t="s">
        <v>65</v>
      </c>
      <c r="K29" s="24"/>
      <c r="L29" s="10"/>
      <c r="M29" s="3" t="e">
        <f>COUNTIFS(#REF!,M17,#REF!,"вб",#REF!,"+")</f>
        <v>#REF!</v>
      </c>
      <c r="N29" s="3" t="s">
        <v>65</v>
      </c>
      <c r="O29" s="24"/>
      <c r="P29" s="10"/>
      <c r="Q29" s="3" t="e">
        <f>COUNTIFS(#REF!,Q17,#REF!,"вб",#REF!,"+")</f>
        <v>#REF!</v>
      </c>
      <c r="R29" s="3" t="s">
        <v>65</v>
      </c>
      <c r="S29" s="24"/>
      <c r="T29" s="10"/>
      <c r="U29" s="3" t="e">
        <f>COUNTIFS(#REF!,U17,#REF!,"вб",#REF!,"+")</f>
        <v>#REF!</v>
      </c>
      <c r="V29" s="3" t="s">
        <v>65</v>
      </c>
      <c r="W29" s="24"/>
      <c r="X29" s="9"/>
      <c r="Y29" s="3" t="e">
        <f>COUNTIFS(#REF!,Y17,#REF!,"вб",#REF!,"+")</f>
        <v>#REF!</v>
      </c>
      <c r="Z29" s="3" t="s">
        <v>65</v>
      </c>
      <c r="AA29" s="24"/>
      <c r="AB29" s="9"/>
    </row>
    <row r="30" spans="1:28" x14ac:dyDescent="0.3">
      <c r="A30" s="3"/>
      <c r="B30" s="3"/>
      <c r="C30" s="3" t="e">
        <f>M32</f>
        <v>#REF!</v>
      </c>
      <c r="D30" s="8"/>
      <c r="E30" s="3" t="e">
        <f>COUNTIFS(#REF!,"бул",#REF!,"+",#REF!,"+",#REF!,E26)</f>
        <v>#REF!</v>
      </c>
      <c r="F30" s="3" t="s">
        <v>56</v>
      </c>
      <c r="G30" s="24"/>
      <c r="H30" s="9"/>
      <c r="I30" s="3" t="e">
        <f>COUNTIFS(#REF!,I17,#REF!,"ош",#REF!,"+")</f>
        <v>#REF!</v>
      </c>
      <c r="J30" s="3" t="s">
        <v>66</v>
      </c>
      <c r="K30" s="1"/>
      <c r="L30" s="10"/>
      <c r="M30" s="3" t="e">
        <f>COUNTIFS(#REF!,M17,#REF!,"ош",#REF!,"+")</f>
        <v>#REF!</v>
      </c>
      <c r="N30" s="3" t="s">
        <v>66</v>
      </c>
      <c r="O30" s="1"/>
      <c r="P30" s="10"/>
      <c r="Q30" s="3" t="e">
        <f>COUNTIFS(#REF!,Q17,#REF!,"ош",#REF!,"+")</f>
        <v>#REF!</v>
      </c>
      <c r="R30" s="3" t="s">
        <v>66</v>
      </c>
      <c r="S30" s="1"/>
      <c r="T30" s="10"/>
      <c r="U30" s="3" t="e">
        <f>COUNTIFS(#REF!,U17,#REF!,"ош",#REF!,"+")</f>
        <v>#REF!</v>
      </c>
      <c r="V30" s="3" t="s">
        <v>66</v>
      </c>
      <c r="W30" s="1"/>
      <c r="X30" s="9"/>
      <c r="Y30" s="3" t="e">
        <f>COUNTIFS(#REF!,Y17,#REF!,"ош",#REF!,"+")</f>
        <v>#REF!</v>
      </c>
      <c r="Z30" s="3" t="s">
        <v>66</v>
      </c>
      <c r="AA30" s="1"/>
      <c r="AB30" s="9"/>
    </row>
    <row r="31" spans="1:28" x14ac:dyDescent="0.3">
      <c r="A31" s="3"/>
      <c r="B31" s="3"/>
      <c r="C31" s="3"/>
      <c r="D31" s="8"/>
      <c r="E31" s="16"/>
      <c r="F31" s="16"/>
      <c r="G31" s="16"/>
      <c r="H31" s="9"/>
      <c r="I31" s="3" t="e">
        <f>COUNTIFS(#REF!,I17,#REF!,"отбор",#REF!,"+")</f>
        <v>#REF!</v>
      </c>
      <c r="J31" s="3" t="s">
        <v>68</v>
      </c>
      <c r="K31" s="1"/>
      <c r="L31" s="10"/>
      <c r="M31" s="3" t="e">
        <f>COUNTIFS(#REF!,M17,#REF!,"отбор",#REF!,"+")</f>
        <v>#REF!</v>
      </c>
      <c r="N31" s="3" t="s">
        <v>68</v>
      </c>
      <c r="O31" s="1"/>
      <c r="P31" s="10"/>
      <c r="Q31" s="3" t="e">
        <f>COUNTIFS(#REF!,Q17,#REF!,"отбор",#REF!,"+")</f>
        <v>#REF!</v>
      </c>
      <c r="R31" s="3" t="s">
        <v>68</v>
      </c>
      <c r="S31" s="1"/>
      <c r="T31" s="10"/>
      <c r="U31" s="3" t="e">
        <f>COUNTIFS(#REF!,U17,#REF!,"отбор",#REF!,"+")</f>
        <v>#REF!</v>
      </c>
      <c r="V31" s="3" t="s">
        <v>68</v>
      </c>
      <c r="W31" s="1"/>
      <c r="X31" s="9"/>
      <c r="Y31" s="3" t="e">
        <f>COUNTIFS(#REF!,Y17,#REF!,"отбор",#REF!,"+")</f>
        <v>#REF!</v>
      </c>
      <c r="Z31" s="3" t="s">
        <v>68</v>
      </c>
      <c r="AA31" s="1"/>
      <c r="AB31" s="9"/>
    </row>
    <row r="32" spans="1:28" x14ac:dyDescent="0.3">
      <c r="A32" s="14"/>
      <c r="B32" s="14"/>
      <c r="C32" s="14"/>
      <c r="D32" s="8"/>
      <c r="E32" s="16"/>
      <c r="F32" s="16"/>
      <c r="G32" s="16"/>
      <c r="H32" s="9"/>
      <c r="I32" s="3" t="e">
        <f>SUMIF(#REF!,I17,#REF!)</f>
        <v>#REF!</v>
      </c>
      <c r="J32" s="3" t="s">
        <v>69</v>
      </c>
      <c r="K32" s="1"/>
      <c r="L32" s="10"/>
      <c r="M32" s="3" t="e">
        <f>SUMIF(#REF!,M17,#REF!)</f>
        <v>#REF!</v>
      </c>
      <c r="N32" s="3" t="s">
        <v>69</v>
      </c>
      <c r="O32" s="1"/>
      <c r="P32" s="10"/>
      <c r="Q32" s="3" t="e">
        <f>SUMIF(#REF!,Q17,#REF!)</f>
        <v>#REF!</v>
      </c>
      <c r="R32" s="3" t="s">
        <v>69</v>
      </c>
      <c r="S32" s="1"/>
      <c r="T32" s="10"/>
      <c r="U32" s="3" t="e">
        <f>SUMIF(#REF!,U17,#REF!)</f>
        <v>#REF!</v>
      </c>
      <c r="V32" s="3" t="s">
        <v>69</v>
      </c>
      <c r="W32" s="1"/>
      <c r="X32" s="9"/>
      <c r="Y32" s="3" t="e">
        <f>SUMIF(#REF!,Y17,#REF!)</f>
        <v>#REF!</v>
      </c>
      <c r="Z32" s="3" t="s">
        <v>69</v>
      </c>
      <c r="AA32" s="1"/>
      <c r="AB32" s="9"/>
    </row>
    <row r="33" spans="1:28" ht="7.5" customHeight="1" x14ac:dyDescent="0.3">
      <c r="A33" s="17"/>
      <c r="B33" s="17"/>
      <c r="C33" s="18"/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4"/>
      <c r="B34" s="14"/>
      <c r="C34" s="19"/>
      <c r="D34" s="11"/>
      <c r="E34" s="14"/>
      <c r="F34" s="14"/>
      <c r="G34" s="19"/>
      <c r="H34" s="9"/>
      <c r="I34" s="25" t="s">
        <v>88</v>
      </c>
      <c r="J34" s="25"/>
      <c r="K34" s="25" t="s">
        <v>43</v>
      </c>
      <c r="L34" s="10"/>
      <c r="M34" s="25" t="s">
        <v>88</v>
      </c>
      <c r="N34" s="25"/>
      <c r="O34" s="25" t="s">
        <v>43</v>
      </c>
      <c r="P34" s="10"/>
      <c r="Q34" s="25" t="s">
        <v>88</v>
      </c>
      <c r="R34" s="25"/>
      <c r="S34" s="25" t="s">
        <v>43</v>
      </c>
      <c r="T34" s="10"/>
      <c r="U34" s="25" t="s">
        <v>88</v>
      </c>
      <c r="V34" s="25"/>
      <c r="W34" s="25" t="s">
        <v>43</v>
      </c>
      <c r="X34" s="9"/>
      <c r="Y34" s="25" t="s">
        <v>88</v>
      </c>
      <c r="Z34" s="25"/>
      <c r="AA34" s="25" t="s">
        <v>43</v>
      </c>
      <c r="AB34" s="9"/>
    </row>
    <row r="35" spans="1:28" x14ac:dyDescent="0.3">
      <c r="A35" s="14"/>
      <c r="B35" s="14"/>
      <c r="C35" s="19"/>
      <c r="D35" s="11"/>
      <c r="E35" s="14"/>
      <c r="F35" s="14"/>
      <c r="G35" s="19"/>
      <c r="H35" s="9"/>
      <c r="I35" s="3" t="e">
        <f>COUNTIFS(#REF!,I34,#REF!,"п")</f>
        <v>#REF!</v>
      </c>
      <c r="J35" s="3" t="s">
        <v>51</v>
      </c>
      <c r="K35" s="24">
        <f>IFERROR(I36/I35,0)</f>
        <v>0</v>
      </c>
      <c r="L35" s="10"/>
      <c r="M35" s="3" t="e">
        <f>COUNTIFS(#REF!,M34,#REF!,"п")</f>
        <v>#REF!</v>
      </c>
      <c r="N35" s="3" t="s">
        <v>51</v>
      </c>
      <c r="O35" s="24">
        <f>IFERROR(M36/M35,0)</f>
        <v>0</v>
      </c>
      <c r="P35" s="10"/>
      <c r="Q35" s="3" t="e">
        <f>COUNTIFS(#REF!,Q34,#REF!,"п")</f>
        <v>#REF!</v>
      </c>
      <c r="R35" s="3" t="s">
        <v>51</v>
      </c>
      <c r="S35" s="24">
        <f>IFERROR(Q36/Q35,0)</f>
        <v>0</v>
      </c>
      <c r="T35" s="10"/>
      <c r="U35" s="3" t="e">
        <f>COUNTIFS(#REF!,U34,#REF!,"п")</f>
        <v>#REF!</v>
      </c>
      <c r="V35" s="3" t="s">
        <v>51</v>
      </c>
      <c r="W35" s="24">
        <f>IFERROR(U36/U35,0)</f>
        <v>0</v>
      </c>
      <c r="X35" s="9"/>
      <c r="Y35" s="3" t="e">
        <f>COUNTIFS(#REF!,Y34,#REF!,"п")</f>
        <v>#REF!</v>
      </c>
      <c r="Z35" s="3" t="s">
        <v>51</v>
      </c>
      <c r="AA35" s="24">
        <f>IFERROR(Y36/Y35,0)</f>
        <v>0</v>
      </c>
      <c r="AB35" s="9"/>
    </row>
    <row r="36" spans="1:28" x14ac:dyDescent="0.3">
      <c r="A36" s="14"/>
      <c r="B36" s="14"/>
      <c r="C36" s="19"/>
      <c r="D36" s="11"/>
      <c r="E36" s="14"/>
      <c r="F36" s="14"/>
      <c r="G36" s="19"/>
      <c r="H36" s="9"/>
      <c r="I36" s="3" t="e">
        <f>COUNTIFS(#REF!,I34,#REF!,"п",#REF!,"+")</f>
        <v>#REF!</v>
      </c>
      <c r="J36" s="3" t="s">
        <v>53</v>
      </c>
      <c r="K36" s="24"/>
      <c r="L36" s="10"/>
      <c r="M36" s="3" t="e">
        <f>COUNTIFS(#REF!,M34,#REF!,"п",#REF!,"+")</f>
        <v>#REF!</v>
      </c>
      <c r="N36" s="3" t="s">
        <v>53</v>
      </c>
      <c r="O36" s="24"/>
      <c r="P36" s="10"/>
      <c r="Q36" s="3" t="e">
        <f>COUNTIFS(#REF!,Q34,#REF!,"п",#REF!,"+")</f>
        <v>#REF!</v>
      </c>
      <c r="R36" s="3" t="s">
        <v>53</v>
      </c>
      <c r="S36" s="24"/>
      <c r="T36" s="10"/>
      <c r="U36" s="3" t="e">
        <f>COUNTIFS(#REF!,U34,#REF!,"п",#REF!,"+")</f>
        <v>#REF!</v>
      </c>
      <c r="V36" s="3" t="s">
        <v>53</v>
      </c>
      <c r="W36" s="24"/>
      <c r="X36" s="9"/>
      <c r="Y36" s="3" t="e">
        <f>COUNTIFS(#REF!,Y34,#REF!,"п",#REF!,"+")</f>
        <v>#REF!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 t="e">
        <f>COUNTIFS(#REF!,I34,#REF!,"б")</f>
        <v>#REF!</v>
      </c>
      <c r="J37" s="3" t="s">
        <v>50</v>
      </c>
      <c r="K37" s="24">
        <f>IFERROR(I38/I37,0)</f>
        <v>0</v>
      </c>
      <c r="L37" s="10"/>
      <c r="M37" s="3" t="e">
        <f>COUNTIFS(#REF!,M34,#REF!,"б")</f>
        <v>#REF!</v>
      </c>
      <c r="N37" s="3" t="s">
        <v>50</v>
      </c>
      <c r="O37" s="24">
        <f>IFERROR(M38/M37,0)</f>
        <v>0</v>
      </c>
      <c r="P37" s="10"/>
      <c r="Q37" s="3" t="e">
        <f>COUNTIFS(#REF!,Q34,#REF!,"б")</f>
        <v>#REF!</v>
      </c>
      <c r="R37" s="3" t="s">
        <v>50</v>
      </c>
      <c r="S37" s="24">
        <f>IFERROR(Q38/Q37,0)</f>
        <v>0</v>
      </c>
      <c r="T37" s="10"/>
      <c r="U37" s="3" t="e">
        <f>COUNTIFS(#REF!,U34,#REF!,"б")</f>
        <v>#REF!</v>
      </c>
      <c r="V37" s="3" t="s">
        <v>50</v>
      </c>
      <c r="W37" s="24">
        <f>IFERROR(U38/U37,0)</f>
        <v>0</v>
      </c>
      <c r="X37" s="9"/>
      <c r="Y37" s="3" t="e">
        <f>COUNTIFS(#REF!,Y34,#REF!,"б")</f>
        <v>#REF!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 t="e">
        <f>COUNTIFS(#REF!,I34,#REF!,"б",#REF!,"+")</f>
        <v>#REF!</v>
      </c>
      <c r="J38" s="3" t="s">
        <v>54</v>
      </c>
      <c r="K38" s="24"/>
      <c r="L38" s="10"/>
      <c r="M38" s="3" t="e">
        <f>COUNTIFS(#REF!,M34,#REF!,"б",#REF!,"+")</f>
        <v>#REF!</v>
      </c>
      <c r="N38" s="3" t="s">
        <v>54</v>
      </c>
      <c r="O38" s="24"/>
      <c r="P38" s="10"/>
      <c r="Q38" s="3" t="e">
        <f>COUNTIFS(#REF!,Q34,#REF!,"б",#REF!,"+")</f>
        <v>#REF!</v>
      </c>
      <c r="R38" s="3" t="s">
        <v>54</v>
      </c>
      <c r="S38" s="24"/>
      <c r="T38" s="10"/>
      <c r="U38" s="3" t="e">
        <f>COUNTIFS(#REF!,U34,#REF!,"б",#REF!,"+")</f>
        <v>#REF!</v>
      </c>
      <c r="V38" s="3" t="s">
        <v>54</v>
      </c>
      <c r="W38" s="24"/>
      <c r="X38" s="9"/>
      <c r="Y38" s="3" t="e">
        <f>COUNTIFS(#REF!,Y34,#REF!,"б",#REF!,"+")</f>
        <v>#REF!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 t="e">
        <f>COUNTIFS(#REF!,I34,#REF!,"б",#REF!,"+",#REF!,"+")</f>
        <v>#REF!</v>
      </c>
      <c r="J39" s="3" t="s">
        <v>57</v>
      </c>
      <c r="K39" s="1">
        <f>IFERROR(I39/I38,0)</f>
        <v>0</v>
      </c>
      <c r="L39" s="10"/>
      <c r="M39" s="12" t="e">
        <f>COUNTIFS(#REF!,M34,#REF!,"б",#REF!,"+",#REF!,"+")</f>
        <v>#REF!</v>
      </c>
      <c r="N39" s="3" t="s">
        <v>57</v>
      </c>
      <c r="O39" s="1">
        <f>IFERROR(M39/M38,0)</f>
        <v>0</v>
      </c>
      <c r="P39" s="10"/>
      <c r="Q39" s="12" t="e">
        <f>COUNTIFS(#REF!,Q34,#REF!,"б",#REF!,"+",#REF!,"+")</f>
        <v>#REF!</v>
      </c>
      <c r="R39" s="3" t="s">
        <v>57</v>
      </c>
      <c r="S39" s="1">
        <f>IFERROR(Q39/Q38,0)</f>
        <v>0</v>
      </c>
      <c r="T39" s="10"/>
      <c r="U39" s="12" t="e">
        <f>COUNTIFS(#REF!,U34,#REF!,"б",#REF!,"+",#REF!,"+")</f>
        <v>#REF!</v>
      </c>
      <c r="V39" s="3" t="s">
        <v>57</v>
      </c>
      <c r="W39" s="1">
        <f>IFERROR(U39/U38,0)</f>
        <v>0</v>
      </c>
      <c r="X39" s="9"/>
      <c r="Y39" s="12" t="e">
        <f>COUNTIFS(#REF!,Y34,#REF!,"б",#REF!,"+",#REF!,"+")</f>
        <v>#REF!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 t="e">
        <f>COUNTIFS(#REF!,I34,#REF!,"фол",#REF!,"+")</f>
        <v>#REF!</v>
      </c>
      <c r="J40" s="3" t="s">
        <v>34</v>
      </c>
      <c r="K40" s="1">
        <f>IFERROR(I40/$A$6,0)</f>
        <v>0</v>
      </c>
      <c r="L40" s="10"/>
      <c r="M40" s="3" t="e">
        <f>COUNTIFS(#REF!,M34,#REF!,"фол",#REF!,"+")</f>
        <v>#REF!</v>
      </c>
      <c r="N40" s="3" t="s">
        <v>34</v>
      </c>
      <c r="O40" s="1">
        <f>IFERROR(M40/$A$6,0)</f>
        <v>0</v>
      </c>
      <c r="P40" s="10"/>
      <c r="Q40" s="3" t="e">
        <f>COUNTIFS(#REF!,Q34,#REF!,"фол",#REF!,"+")</f>
        <v>#REF!</v>
      </c>
      <c r="R40" s="3" t="s">
        <v>34</v>
      </c>
      <c r="S40" s="1">
        <f>IFERROR(Q40/$A$6,0)</f>
        <v>0</v>
      </c>
      <c r="T40" s="10"/>
      <c r="U40" s="3" t="e">
        <f>COUNTIFS(#REF!,U34,#REF!,"фол",#REF!,"+")</f>
        <v>#REF!</v>
      </c>
      <c r="V40" s="3" t="s">
        <v>34</v>
      </c>
      <c r="W40" s="1">
        <f>IFERROR(U40/$A$6,0)</f>
        <v>0</v>
      </c>
      <c r="X40" s="9"/>
      <c r="Y40" s="3" t="e">
        <f>COUNTIFS(#REF!,Y34,#REF!,"фол",#REF!,"+")</f>
        <v>#REF!</v>
      </c>
      <c r="Z40" s="3" t="s">
        <v>34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 t="e">
        <f>COUNTIF(#REF!,I34)</f>
        <v>#REF!</v>
      </c>
      <c r="J41" s="3" t="s">
        <v>60</v>
      </c>
      <c r="K41" s="3"/>
      <c r="L41" s="10"/>
      <c r="M41" s="12" t="e">
        <f>COUNTIF(#REF!,M34)</f>
        <v>#REF!</v>
      </c>
      <c r="N41" s="3" t="s">
        <v>60</v>
      </c>
      <c r="O41" s="3"/>
      <c r="P41" s="10"/>
      <c r="Q41" s="12" t="e">
        <f>COUNTIF(#REF!,Q34)</f>
        <v>#REF!</v>
      </c>
      <c r="R41" s="3" t="s">
        <v>60</v>
      </c>
      <c r="S41" s="3"/>
      <c r="T41" s="10"/>
      <c r="U41" s="12" t="e">
        <f>COUNTIF(#REF!,U34)</f>
        <v>#REF!</v>
      </c>
      <c r="V41" s="3" t="s">
        <v>60</v>
      </c>
      <c r="W41" s="3"/>
      <c r="X41" s="9"/>
      <c r="Y41" s="12" t="e">
        <f>COUNTIF(#REF!,Y34)</f>
        <v>#REF!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 t="e">
        <f>COUNTIFS(#REF!,I34,#REF!,"блок",#REF!,"+")</f>
        <v>#REF!</v>
      </c>
      <c r="J42" s="3" t="s">
        <v>61</v>
      </c>
      <c r="K42" s="3"/>
      <c r="L42" s="10"/>
      <c r="M42" s="3" t="e">
        <f>COUNTIFS(#REF!,M34,#REF!,"блок",#REF!,"+")</f>
        <v>#REF!</v>
      </c>
      <c r="N42" s="3" t="s">
        <v>61</v>
      </c>
      <c r="O42" s="3"/>
      <c r="P42" s="10"/>
      <c r="Q42" s="3" t="e">
        <f>COUNTIFS(#REF!,Q34,#REF!,"блок",#REF!,"+")</f>
        <v>#REF!</v>
      </c>
      <c r="R42" s="3" t="s">
        <v>61</v>
      </c>
      <c r="S42" s="3"/>
      <c r="T42" s="10"/>
      <c r="U42" s="3" t="e">
        <f>COUNTIFS(#REF!,U34,#REF!,"блок",#REF!,"+")</f>
        <v>#REF!</v>
      </c>
      <c r="V42" s="3" t="s">
        <v>61</v>
      </c>
      <c r="W42" s="3"/>
      <c r="X42" s="9"/>
      <c r="Y42" s="3" t="e">
        <f>COUNTIFS(#REF!,Y34,#REF!,"блок",#REF!,"+")</f>
        <v>#REF!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 t="e">
        <f>COUNTIFS(#REF!,I34,#REF!,"бул",#REF!,"+")</f>
        <v>#REF!</v>
      </c>
      <c r="J43" s="3" t="s">
        <v>55</v>
      </c>
      <c r="K43" s="24">
        <f>IFERROR(I44/I43,0)</f>
        <v>0</v>
      </c>
      <c r="L43" s="10"/>
      <c r="M43" s="3" t="e">
        <f>COUNTIFS(#REF!,M34,#REF!,"бул",#REF!,"+")</f>
        <v>#REF!</v>
      </c>
      <c r="N43" s="3" t="s">
        <v>55</v>
      </c>
      <c r="O43" s="24">
        <f>IFERROR(M44/M43,0)</f>
        <v>0</v>
      </c>
      <c r="P43" s="10"/>
      <c r="Q43" s="3" t="e">
        <f>COUNTIFS(#REF!,Q34,#REF!,"бул",#REF!,"+")</f>
        <v>#REF!</v>
      </c>
      <c r="R43" s="3" t="s">
        <v>55</v>
      </c>
      <c r="S43" s="24">
        <f>IFERROR(Q44/Q43,0)</f>
        <v>0</v>
      </c>
      <c r="T43" s="10"/>
      <c r="U43" s="3" t="e">
        <f>COUNTIFS(#REF!,U34,#REF!,"бул",#REF!,"+")</f>
        <v>#REF!</v>
      </c>
      <c r="V43" s="3" t="s">
        <v>55</v>
      </c>
      <c r="W43" s="24">
        <f>IFERROR(U44/U43,0)</f>
        <v>0</v>
      </c>
      <c r="X43" s="9"/>
      <c r="Y43" s="3" t="e">
        <f>COUNTIFS(#REF!,Y34,#REF!,"бул",#REF!,"+")</f>
        <v>#REF!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 t="e">
        <f>COUNTIFS(#REF!,I34,#REF!,"бул",#REF!,"+",#REF!,"+")</f>
        <v>#REF!</v>
      </c>
      <c r="J44" s="3" t="s">
        <v>57</v>
      </c>
      <c r="K44" s="24"/>
      <c r="L44" s="10"/>
      <c r="M44" s="12" t="e">
        <f>COUNTIFS(#REF!,M34,#REF!,"бул",#REF!,"+",#REF!,"+")</f>
        <v>#REF!</v>
      </c>
      <c r="N44" s="3" t="s">
        <v>57</v>
      </c>
      <c r="O44" s="24"/>
      <c r="P44" s="10"/>
      <c r="Q44" s="12" t="e">
        <f>COUNTIFS(#REF!,Q34,#REF!,"бул",#REF!,"+",#REF!,"+")</f>
        <v>#REF!</v>
      </c>
      <c r="R44" s="3" t="s">
        <v>57</v>
      </c>
      <c r="S44" s="24"/>
      <c r="T44" s="10"/>
      <c r="U44" s="12" t="e">
        <f>COUNTIFS(#REF!,U34,#REF!,"бул",#REF!,"+",#REF!,"+")</f>
        <v>#REF!</v>
      </c>
      <c r="V44" s="3" t="s">
        <v>57</v>
      </c>
      <c r="W44" s="24"/>
      <c r="X44" s="9"/>
      <c r="Y44" s="12" t="e">
        <f>COUNTIFS(#REF!,Y34,#REF!,"бул",#REF!,"+",#REF!,"+")</f>
        <v>#REF!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 t="e">
        <f>COUNTIFS(#REF!,I34,#REF!,"вб")</f>
        <v>#REF!</v>
      </c>
      <c r="J45" s="3" t="s">
        <v>63</v>
      </c>
      <c r="K45" s="24">
        <f>IFERROR(I46/I45,0)</f>
        <v>0</v>
      </c>
      <c r="L45" s="10"/>
      <c r="M45" s="3" t="e">
        <f>COUNTIFS(#REF!,M34,#REF!,"вб")</f>
        <v>#REF!</v>
      </c>
      <c r="N45" s="3" t="s">
        <v>63</v>
      </c>
      <c r="O45" s="24">
        <f>IFERROR(M46/M45,0)</f>
        <v>0</v>
      </c>
      <c r="P45" s="10"/>
      <c r="Q45" s="3" t="e">
        <f>COUNTIFS(#REF!,Q34,#REF!,"вб")</f>
        <v>#REF!</v>
      </c>
      <c r="R45" s="3" t="s">
        <v>63</v>
      </c>
      <c r="S45" s="24">
        <f>IFERROR(Q46/Q45,0)</f>
        <v>0</v>
      </c>
      <c r="T45" s="10"/>
      <c r="U45" s="3" t="e">
        <f>COUNTIFS(#REF!,U34,#REF!,"вб")</f>
        <v>#REF!</v>
      </c>
      <c r="V45" s="3" t="s">
        <v>63</v>
      </c>
      <c r="W45" s="24">
        <f>IFERROR(U46/U45,0)</f>
        <v>0</v>
      </c>
      <c r="X45" s="9"/>
      <c r="Y45" s="3" t="e">
        <f>COUNTIFS(#REF!,Y34,#REF!,"вб")</f>
        <v>#REF!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 t="e">
        <f>COUNTIFS(#REF!,I34,#REF!,"вб",#REF!,"+")</f>
        <v>#REF!</v>
      </c>
      <c r="J46" s="3" t="s">
        <v>65</v>
      </c>
      <c r="K46" s="24"/>
      <c r="L46" s="10"/>
      <c r="M46" s="3" t="e">
        <f>COUNTIFS(#REF!,M34,#REF!,"вб",#REF!,"+")</f>
        <v>#REF!</v>
      </c>
      <c r="N46" s="3" t="s">
        <v>65</v>
      </c>
      <c r="O46" s="24"/>
      <c r="P46" s="10"/>
      <c r="Q46" s="3" t="e">
        <f>COUNTIFS(#REF!,Q34,#REF!,"вб",#REF!,"+")</f>
        <v>#REF!</v>
      </c>
      <c r="R46" s="3" t="s">
        <v>65</v>
      </c>
      <c r="S46" s="24"/>
      <c r="T46" s="10"/>
      <c r="U46" s="3" t="e">
        <f>COUNTIFS(#REF!,U34,#REF!,"вб",#REF!,"+")</f>
        <v>#REF!</v>
      </c>
      <c r="V46" s="3" t="s">
        <v>65</v>
      </c>
      <c r="W46" s="24"/>
      <c r="X46" s="9"/>
      <c r="Y46" s="3" t="e">
        <f>COUNTIFS(#REF!,Y34,#REF!,"вб",#REF!,"+")</f>
        <v>#REF!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 t="e">
        <f>COUNTIFS(#REF!,I34,#REF!,"ош",#REF!,"+")</f>
        <v>#REF!</v>
      </c>
      <c r="J47" s="3" t="s">
        <v>66</v>
      </c>
      <c r="K47" s="1"/>
      <c r="L47" s="10"/>
      <c r="M47" s="3" t="e">
        <f>COUNTIFS(#REF!,M34,#REF!,"ош",#REF!,"+")</f>
        <v>#REF!</v>
      </c>
      <c r="N47" s="3" t="s">
        <v>66</v>
      </c>
      <c r="O47" s="1"/>
      <c r="P47" s="10"/>
      <c r="Q47" s="3" t="e">
        <f>COUNTIFS(#REF!,Q34,#REF!,"ош",#REF!,"+")</f>
        <v>#REF!</v>
      </c>
      <c r="R47" s="3" t="s">
        <v>66</v>
      </c>
      <c r="S47" s="1"/>
      <c r="T47" s="10"/>
      <c r="U47" s="3" t="e">
        <f>COUNTIFS(#REF!,U34,#REF!,"ош",#REF!,"+")</f>
        <v>#REF!</v>
      </c>
      <c r="V47" s="3" t="s">
        <v>66</v>
      </c>
      <c r="W47" s="1"/>
      <c r="X47" s="9"/>
      <c r="Y47" s="3" t="e">
        <f>COUNTIFS(#REF!,Y34,#REF!,"ош",#REF!,"+")</f>
        <v>#REF!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 t="e">
        <f>COUNTIFS(#REF!,I34,#REF!,"отбор",#REF!,"+")</f>
        <v>#REF!</v>
      </c>
      <c r="J48" s="3" t="s">
        <v>68</v>
      </c>
      <c r="K48" s="1"/>
      <c r="L48" s="10"/>
      <c r="M48" s="3" t="e">
        <f>COUNTIFS(#REF!,M34,#REF!,"отбор",#REF!,"+")</f>
        <v>#REF!</v>
      </c>
      <c r="N48" s="3" t="s">
        <v>68</v>
      </c>
      <c r="O48" s="1"/>
      <c r="P48" s="10"/>
      <c r="Q48" s="3" t="e">
        <f>COUNTIFS(#REF!,Q34,#REF!,"отбор",#REF!,"+")</f>
        <v>#REF!</v>
      </c>
      <c r="R48" s="3" t="s">
        <v>68</v>
      </c>
      <c r="S48" s="1"/>
      <c r="T48" s="10"/>
      <c r="U48" s="3" t="e">
        <f>COUNTIFS(#REF!,U34,#REF!,"отбор",#REF!,"+")</f>
        <v>#REF!</v>
      </c>
      <c r="V48" s="3" t="s">
        <v>68</v>
      </c>
      <c r="W48" s="1"/>
      <c r="X48" s="9"/>
      <c r="Y48" s="3" t="e">
        <f>COUNTIFS(#REF!,Y34,#REF!,"отбор",#REF!,"+")</f>
        <v>#REF!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 t="e">
        <f>SUMIF(#REF!,I34,#REF!)</f>
        <v>#REF!</v>
      </c>
      <c r="J49" s="3" t="s">
        <v>69</v>
      </c>
      <c r="K49" s="1"/>
      <c r="L49" s="10"/>
      <c r="M49" s="3" t="e">
        <f>SUMIF(#REF!,M34,#REF!)</f>
        <v>#REF!</v>
      </c>
      <c r="N49" s="3" t="s">
        <v>69</v>
      </c>
      <c r="O49" s="1"/>
      <c r="P49" s="10"/>
      <c r="Q49" s="3" t="e">
        <f>SUMIF(#REF!,Q34,#REF!)</f>
        <v>#REF!</v>
      </c>
      <c r="R49" s="3" t="s">
        <v>69</v>
      </c>
      <c r="S49" s="1"/>
      <c r="T49" s="10"/>
      <c r="U49" s="3" t="e">
        <f>SUMIF(#REF!,U34,#REF!)</f>
        <v>#REF!</v>
      </c>
      <c r="V49" s="3" t="s">
        <v>69</v>
      </c>
      <c r="W49" s="1"/>
      <c r="X49" s="9"/>
      <c r="Y49" s="3" t="e">
        <f>SUMIF(#REF!,Y34,#REF!)</f>
        <v>#REF!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E20:G20"/>
    <mergeCell ref="K20:K21"/>
    <mergeCell ref="O20:O21"/>
    <mergeCell ref="S20:S21"/>
    <mergeCell ref="W20:W21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83"/>
  <sheetViews>
    <sheetView topLeftCell="A13" zoomScale="120" zoomScaleNormal="120" workbookViewId="0">
      <selection activeCell="G14" sqref="G14"/>
    </sheetView>
  </sheetViews>
  <sheetFormatPr defaultColWidth="8.59765625" defaultRowHeight="14.4" x14ac:dyDescent="0.3"/>
  <cols>
    <col min="1" max="1" width="10.69921875" customWidth="1"/>
    <col min="2" max="2" width="10.296875" customWidth="1"/>
    <col min="3" max="3" width="10.1992187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6" t="s">
        <v>95</v>
      </c>
      <c r="B1" s="26"/>
      <c r="C1" s="26"/>
      <c r="D1" s="8"/>
      <c r="E1" s="25" t="s">
        <v>91</v>
      </c>
      <c r="F1" s="25"/>
      <c r="G1" s="25" t="s">
        <v>43</v>
      </c>
      <c r="H1" s="9"/>
      <c r="I1" s="25" t="s">
        <v>72</v>
      </c>
      <c r="J1" s="25"/>
      <c r="K1" s="25" t="s">
        <v>43</v>
      </c>
      <c r="L1" s="10"/>
      <c r="M1" s="25" t="s">
        <v>47</v>
      </c>
      <c r="N1" s="25"/>
      <c r="O1" s="25" t="s">
        <v>43</v>
      </c>
      <c r="P1" s="10"/>
      <c r="Q1" s="25" t="s">
        <v>92</v>
      </c>
      <c r="R1" s="25"/>
      <c r="S1" s="25" t="s">
        <v>43</v>
      </c>
      <c r="T1" s="10"/>
      <c r="U1" s="25" t="s">
        <v>71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e">
        <f>#REF!</f>
        <v>#REF!</v>
      </c>
      <c r="B2" s="3"/>
      <c r="C2" s="2" t="e">
        <f>#REF!</f>
        <v>#REF!</v>
      </c>
      <c r="D2" s="8"/>
      <c r="E2" s="3" t="e">
        <f>COUNTIFS(#REF!,"б",#REF!,"+",#REF!,E1)+E4</f>
        <v>#REF!</v>
      </c>
      <c r="F2" s="3" t="s">
        <v>50</v>
      </c>
      <c r="G2" s="24" t="e">
        <f>(E2-E3)/E2</f>
        <v>#REF!</v>
      </c>
      <c r="H2" s="9"/>
      <c r="I2" s="3" t="e">
        <f>COUNTIFS(#REF!,I1,#REF!,"п")</f>
        <v>#REF!</v>
      </c>
      <c r="J2" s="3" t="s">
        <v>51</v>
      </c>
      <c r="K2" s="24">
        <f>IFERROR(I3/I2,0)</f>
        <v>0</v>
      </c>
      <c r="L2" s="10"/>
      <c r="M2" s="3" t="e">
        <f>COUNTIFS(#REF!,M1,#REF!,"п")</f>
        <v>#REF!</v>
      </c>
      <c r="N2" s="3" t="s">
        <v>51</v>
      </c>
      <c r="O2" s="24">
        <f>IFERROR(M3/M2,0)</f>
        <v>0</v>
      </c>
      <c r="P2" s="10"/>
      <c r="Q2" s="3" t="e">
        <f>COUNTIFS(#REF!,Q1,#REF!,"п")</f>
        <v>#REF!</v>
      </c>
      <c r="R2" s="3" t="s">
        <v>51</v>
      </c>
      <c r="S2" s="24">
        <f>IFERROR(Q3/Q2,0)</f>
        <v>0</v>
      </c>
      <c r="T2" s="10"/>
      <c r="U2" s="3" t="e">
        <f>COUNTIFS(#REF!,U1,#REF!,"п")</f>
        <v>#REF!</v>
      </c>
      <c r="V2" s="3" t="s">
        <v>51</v>
      </c>
      <c r="W2" s="24">
        <f>IFERROR(U3/U2,0)</f>
        <v>0</v>
      </c>
      <c r="X2" s="9"/>
      <c r="Y2" s="3" t="e">
        <f>COUNTIFS(#REF!,Y1,#REF!,"п")</f>
        <v>#REF!</v>
      </c>
      <c r="Z2" s="3" t="s">
        <v>51</v>
      </c>
      <c r="AA2" s="24">
        <f>IFERROR(Y3/Y2,0)</f>
        <v>0</v>
      </c>
      <c r="AB2" s="9"/>
    </row>
    <row r="3" spans="1:28" x14ac:dyDescent="0.3">
      <c r="A3" s="3" t="e">
        <f>I4+I20+M4+M20+Q4+Q20+U4+U20+Y4+Y20+I37+M37+Q37+U37+Y37+E23+E29</f>
        <v>#REF!</v>
      </c>
      <c r="B3" s="2" t="s">
        <v>50</v>
      </c>
      <c r="C3" s="3" t="e">
        <f>COUNTIFS(#REF!,"б",#REF!,"")+E4+E10</f>
        <v>#REF!</v>
      </c>
      <c r="D3" s="8"/>
      <c r="E3" s="3" t="e">
        <f>COUNTIFS(#REF!,"б",#REF!,"+",#REF!,"+",#REF!,E1)+E5</f>
        <v>#REF!</v>
      </c>
      <c r="F3" s="3" t="s">
        <v>52</v>
      </c>
      <c r="G3" s="24"/>
      <c r="H3" s="9"/>
      <c r="I3" s="3" t="e">
        <f>COUNTIFS(#REF!,I1,#REF!,"п",#REF!,"+")</f>
        <v>#REF!</v>
      </c>
      <c r="J3" s="3" t="s">
        <v>53</v>
      </c>
      <c r="K3" s="24"/>
      <c r="L3" s="10"/>
      <c r="M3" s="3" t="e">
        <f>COUNTIFS(#REF!,M1,#REF!,"п",#REF!,"+")</f>
        <v>#REF!</v>
      </c>
      <c r="N3" s="3" t="s">
        <v>53</v>
      </c>
      <c r="O3" s="24"/>
      <c r="P3" s="10"/>
      <c r="Q3" s="3" t="e">
        <f>COUNTIFS(#REF!,Q1,#REF!,"п",#REF!,"+")</f>
        <v>#REF!</v>
      </c>
      <c r="R3" s="3" t="s">
        <v>53</v>
      </c>
      <c r="S3" s="24"/>
      <c r="T3" s="10"/>
      <c r="U3" s="3" t="e">
        <f>COUNTIFS(#REF!,U1,#REF!,"п",#REF!,"+")</f>
        <v>#REF!</v>
      </c>
      <c r="V3" s="3" t="s">
        <v>53</v>
      </c>
      <c r="W3" s="24"/>
      <c r="X3" s="9"/>
      <c r="Y3" s="3" t="e">
        <f>COUNTIFS(#REF!,Y1,#REF!,"п",#REF!,"+")</f>
        <v>#REF!</v>
      </c>
      <c r="Z3" s="3" t="s">
        <v>53</v>
      </c>
      <c r="AA3" s="24"/>
      <c r="AB3" s="9"/>
    </row>
    <row r="4" spans="1:28" x14ac:dyDescent="0.3">
      <c r="A4" s="3" t="e">
        <f>I5+I21+M5+M21+Q5+Q21+U5+U21+Y5+Y21+I38+M38+Q38+U38+Y38+E23+E29</f>
        <v>#REF!</v>
      </c>
      <c r="B4" s="2" t="s">
        <v>54</v>
      </c>
      <c r="C4" s="3" t="e">
        <f>COUNTIFS(#REF!,"б",#REF!,"+",#REF!,"")+E4+E10</f>
        <v>#REF!</v>
      </c>
      <c r="D4" s="8"/>
      <c r="E4" s="3" t="e">
        <f>COUNTIFS(#REF!,"бул",#REF!,"+",#REF!,E1)</f>
        <v>#REF!</v>
      </c>
      <c r="F4" s="3" t="s">
        <v>55</v>
      </c>
      <c r="G4" s="24" t="str">
        <f>IFERROR((E4-E5)/E4,"нет бросоков")</f>
        <v>нет бросоков</v>
      </c>
      <c r="H4" s="9"/>
      <c r="I4" s="3" t="e">
        <f>COUNTIFS(#REF!,I1,#REF!,"б")</f>
        <v>#REF!</v>
      </c>
      <c r="J4" s="3" t="s">
        <v>50</v>
      </c>
      <c r="K4" s="24">
        <f>IFERROR(I5/I4,0)</f>
        <v>0</v>
      </c>
      <c r="L4" s="10"/>
      <c r="M4" s="3" t="e">
        <f>COUNTIFS(#REF!,M1,#REF!,"б")</f>
        <v>#REF!</v>
      </c>
      <c r="N4" s="3" t="s">
        <v>50</v>
      </c>
      <c r="O4" s="24">
        <f>IFERROR(M5/M4,0)</f>
        <v>0</v>
      </c>
      <c r="P4" s="10"/>
      <c r="Q4" s="3" t="e">
        <f>COUNTIFS(#REF!,Q1,#REF!,"б")</f>
        <v>#REF!</v>
      </c>
      <c r="R4" s="3" t="s">
        <v>50</v>
      </c>
      <c r="S4" s="24">
        <f>IFERROR(Q5/Q4,0)</f>
        <v>0</v>
      </c>
      <c r="T4" s="10"/>
      <c r="U4" s="3" t="e">
        <f>COUNTIFS(#REF!,U1,#REF!,"б")</f>
        <v>#REF!</v>
      </c>
      <c r="V4" s="3" t="s">
        <v>50</v>
      </c>
      <c r="W4" s="24">
        <f>IFERROR(U5/U4,0)</f>
        <v>0</v>
      </c>
      <c r="X4" s="9"/>
      <c r="Y4" s="3" t="e">
        <f>COUNTIFS(#REF!,Y1,#REF!,"б")</f>
        <v>#REF!</v>
      </c>
      <c r="Z4" s="3" t="s">
        <v>50</v>
      </c>
      <c r="AA4" s="24">
        <f>IFERROR(Y5/Y4,0)</f>
        <v>0</v>
      </c>
      <c r="AB4" s="9"/>
    </row>
    <row r="5" spans="1:28" x14ac:dyDescent="0.3">
      <c r="A5" s="3" t="e">
        <f>I6+I22+M6+M22+Q6+Q22+U6+U22+Y22+Y6+I39+M39+Q39+U39+Y39+E24+E30</f>
        <v>#REF!</v>
      </c>
      <c r="B5" s="2" t="s">
        <v>52</v>
      </c>
      <c r="C5" s="3" t="e">
        <f>COUNTIFS(#REF!,"б",#REF!,"+",#REF!,"+")+COUNTIFS(#REF!,"бул",#REF!,"+",#REF!,"+")</f>
        <v>#REF!</v>
      </c>
      <c r="D5" s="8"/>
      <c r="E5" s="3" t="e">
        <f>COUNTIFS(#REF!,"бул",#REF!,"+",#REF!,"+",#REF!,E1)</f>
        <v>#REF!</v>
      </c>
      <c r="F5" s="3" t="s">
        <v>56</v>
      </c>
      <c r="G5" s="24"/>
      <c r="H5" s="9"/>
      <c r="I5" s="3" t="e">
        <f>COUNTIFS(#REF!,I1,#REF!,"б",#REF!,"+")</f>
        <v>#REF!</v>
      </c>
      <c r="J5" s="3" t="s">
        <v>54</v>
      </c>
      <c r="K5" s="24"/>
      <c r="L5" s="10"/>
      <c r="M5" s="3" t="e">
        <f>COUNTIFS(#REF!,M1,#REF!,"б",#REF!,"+")</f>
        <v>#REF!</v>
      </c>
      <c r="N5" s="3" t="s">
        <v>54</v>
      </c>
      <c r="O5" s="24"/>
      <c r="P5" s="10"/>
      <c r="Q5" s="3" t="e">
        <f>COUNTIFS(#REF!,Q1,#REF!,"б",#REF!,"+")</f>
        <v>#REF!</v>
      </c>
      <c r="R5" s="3" t="s">
        <v>54</v>
      </c>
      <c r="S5" s="24"/>
      <c r="T5" s="10"/>
      <c r="U5" s="3" t="e">
        <f>COUNTIFS(#REF!,U1,#REF!,"б",#REF!,"+")</f>
        <v>#REF!</v>
      </c>
      <c r="V5" s="3" t="s">
        <v>54</v>
      </c>
      <c r="W5" s="24"/>
      <c r="X5" s="9"/>
      <c r="Y5" s="3" t="e">
        <f>COUNTIFS(#REF!,Y1,#REF!,"б",#REF!,"+")</f>
        <v>#REF!</v>
      </c>
      <c r="Z5" s="3" t="s">
        <v>54</v>
      </c>
      <c r="AA5" s="24"/>
      <c r="AB5" s="9"/>
    </row>
    <row r="6" spans="1:28" x14ac:dyDescent="0.3">
      <c r="A6" s="3" t="e">
        <f>I7+I23+M7+M23+Q7+Q23+U7+U23+Y23+Y7+I40+M40+Q40+U40+Y40</f>
        <v>#REF!</v>
      </c>
      <c r="B6" s="2" t="s">
        <v>34</v>
      </c>
      <c r="C6" s="3" t="e">
        <f>COUNTIFS(#REF!,"соперник",#REF!,"фол",#REF!,"+")</f>
        <v>#REF!</v>
      </c>
      <c r="D6" s="8"/>
      <c r="E6" s="11"/>
      <c r="F6" s="11"/>
      <c r="G6" s="11"/>
      <c r="H6" s="9"/>
      <c r="I6" s="12" t="e">
        <f>COUNTIFS(#REF!,I1,#REF!,"б",#REF!,"+",#REF!,"+")</f>
        <v>#REF!</v>
      </c>
      <c r="J6" s="3" t="s">
        <v>57</v>
      </c>
      <c r="K6" s="1">
        <f>IFERROR(I6/I5,0)</f>
        <v>0</v>
      </c>
      <c r="L6" s="10"/>
      <c r="M6" s="12" t="e">
        <f>COUNTIFS(#REF!,M1,#REF!,"б",#REF!,"+",#REF!,"+")</f>
        <v>#REF!</v>
      </c>
      <c r="N6" s="3" t="s">
        <v>57</v>
      </c>
      <c r="O6" s="1">
        <f>IFERROR(M6/M5,0)</f>
        <v>0</v>
      </c>
      <c r="P6" s="10"/>
      <c r="Q6" s="12" t="e">
        <f>COUNTIFS(#REF!,Q1,#REF!,"б",#REF!,"+",#REF!,"+")</f>
        <v>#REF!</v>
      </c>
      <c r="R6" s="3" t="s">
        <v>57</v>
      </c>
      <c r="S6" s="1">
        <f>IFERROR(Q6/Q5,0)</f>
        <v>0</v>
      </c>
      <c r="T6" s="10"/>
      <c r="U6" s="12" t="e">
        <f>COUNTIFS(#REF!,U1,#REF!,"б",#REF!,"+",#REF!,"+")</f>
        <v>#REF!</v>
      </c>
      <c r="V6" s="3" t="s">
        <v>57</v>
      </c>
      <c r="W6" s="1">
        <f>IFERROR(U6/U5,0)</f>
        <v>0</v>
      </c>
      <c r="X6" s="9"/>
      <c r="Y6" s="12" t="e">
        <f>COUNTIFS(#REF!,Y1,#REF!,"б",#REF!,"+",#REF!,"+")</f>
        <v>#REF!</v>
      </c>
      <c r="Z6" s="3" t="s">
        <v>57</v>
      </c>
      <c r="AA6" s="1">
        <f>IFERROR(Y6/Y5,0)</f>
        <v>0</v>
      </c>
      <c r="AB6" s="9"/>
    </row>
    <row r="7" spans="1:28" x14ac:dyDescent="0.3">
      <c r="A7" s="1" t="e">
        <f>A5/A4</f>
        <v>#REF!</v>
      </c>
      <c r="B7" s="2" t="s">
        <v>57</v>
      </c>
      <c r="C7" s="1" t="e">
        <f>C5/C4</f>
        <v>#REF!</v>
      </c>
      <c r="D7" s="8"/>
      <c r="E7" s="25" t="s">
        <v>88</v>
      </c>
      <c r="F7" s="25"/>
      <c r="G7" s="25" t="s">
        <v>43</v>
      </c>
      <c r="H7" s="9"/>
      <c r="I7" s="3" t="e">
        <f>COUNTIFS(#REF!,I1,#REF!,"фол",#REF!,"+")</f>
        <v>#REF!</v>
      </c>
      <c r="J7" s="3" t="s">
        <v>34</v>
      </c>
      <c r="K7" s="1">
        <f>IFERROR(I7/$A$6,0)</f>
        <v>0</v>
      </c>
      <c r="L7" s="10"/>
      <c r="M7" s="3" t="e">
        <f>COUNTIFS(#REF!,M1,#REF!,"фол",#REF!,"+")</f>
        <v>#REF!</v>
      </c>
      <c r="N7" s="3" t="s">
        <v>34</v>
      </c>
      <c r="O7" s="1">
        <f>IFERROR(M7/$A$6,0)</f>
        <v>0</v>
      </c>
      <c r="P7" s="10"/>
      <c r="Q7" s="3" t="e">
        <f>COUNTIFS(#REF!,Q1,#REF!,"фол",#REF!,"+")</f>
        <v>#REF!</v>
      </c>
      <c r="R7" s="3" t="s">
        <v>34</v>
      </c>
      <c r="S7" s="1">
        <f>IFERROR(Q7/$A$6,0)</f>
        <v>0</v>
      </c>
      <c r="T7" s="10"/>
      <c r="U7" s="3" t="e">
        <f>COUNTIFS(#REF!,U1,#REF!,"фол",#REF!,"+")</f>
        <v>#REF!</v>
      </c>
      <c r="V7" s="3" t="s">
        <v>34</v>
      </c>
      <c r="W7" s="1">
        <f>IFERROR(U7/$A$6,0)</f>
        <v>0</v>
      </c>
      <c r="X7" s="9"/>
      <c r="Y7" s="3" t="e">
        <f>COUNTIFS(#REF!,Y1,#REF!,"фол",#REF!,"+")</f>
        <v>#REF!</v>
      </c>
      <c r="Z7" s="3" t="s">
        <v>34</v>
      </c>
      <c r="AA7" s="1">
        <f>IFERROR(Y7/$A$6,0)</f>
        <v>0</v>
      </c>
      <c r="AB7" s="9"/>
    </row>
    <row r="8" spans="1:28" x14ac:dyDescent="0.3">
      <c r="A8" s="3" t="e">
        <f>I2+I18+M2+M18+Q2+Q18+U2+U18+Y18+Y2+I35+M35+Q35+U35+Y35</f>
        <v>#REF!</v>
      </c>
      <c r="B8" s="2" t="s">
        <v>59</v>
      </c>
      <c r="C8" s="1"/>
      <c r="D8" s="8"/>
      <c r="E8" s="3" t="e">
        <f>COUNTIFS(#REF!,"б",#REF!,"+",#REF!,E7)+E10</f>
        <v>#REF!</v>
      </c>
      <c r="F8" s="3" t="s">
        <v>50</v>
      </c>
      <c r="G8" s="24" t="e">
        <f>(E8-E9)/E8</f>
        <v>#REF!</v>
      </c>
      <c r="H8" s="9"/>
      <c r="I8" s="12" t="e">
        <f>COUNTIF(#REF!,I1)</f>
        <v>#REF!</v>
      </c>
      <c r="J8" s="3" t="s">
        <v>60</v>
      </c>
      <c r="K8" s="3"/>
      <c r="L8" s="10"/>
      <c r="M8" s="12" t="e">
        <f>COUNTIF(#REF!,M1)</f>
        <v>#REF!</v>
      </c>
      <c r="N8" s="3" t="s">
        <v>60</v>
      </c>
      <c r="O8" s="3"/>
      <c r="P8" s="10"/>
      <c r="Q8" s="12" t="e">
        <f>COUNTIF(#REF!,Q1)</f>
        <v>#REF!</v>
      </c>
      <c r="R8" s="3" t="s">
        <v>60</v>
      </c>
      <c r="S8" s="3"/>
      <c r="T8" s="10"/>
      <c r="U8" s="12" t="e">
        <f>COUNTIF(#REF!,U1)</f>
        <v>#REF!</v>
      </c>
      <c r="V8" s="3" t="s">
        <v>60</v>
      </c>
      <c r="W8" s="3"/>
      <c r="X8" s="9"/>
      <c r="Y8" s="12" t="e">
        <f>COUNTIF(#REF!,Y1)</f>
        <v>#REF!</v>
      </c>
      <c r="Z8" s="3" t="s">
        <v>60</v>
      </c>
      <c r="AA8" s="3"/>
      <c r="AB8" s="9"/>
    </row>
    <row r="9" spans="1:28" x14ac:dyDescent="0.3">
      <c r="A9" s="3" t="e">
        <f>I3+I19+M3+M19+Q3+Q19+U3+U19+Y19+Y3+I36+M36+Q36+U36+Y36</f>
        <v>#REF!</v>
      </c>
      <c r="B9" s="2" t="s">
        <v>53</v>
      </c>
      <c r="C9" s="1"/>
      <c r="D9" s="8"/>
      <c r="E9" s="3" t="e">
        <f>COUNTIFS(#REF!,"б",#REF!,"+",#REF!,"+",#REF!,E7)+E11</f>
        <v>#REF!</v>
      </c>
      <c r="F9" s="3" t="s">
        <v>52</v>
      </c>
      <c r="G9" s="24"/>
      <c r="H9" s="9"/>
      <c r="I9" s="3" t="e">
        <f>COUNTIFS(#REF!,I1,#REF!,"блок",#REF!,"+")</f>
        <v>#REF!</v>
      </c>
      <c r="J9" s="3" t="s">
        <v>61</v>
      </c>
      <c r="K9" s="3"/>
      <c r="L9" s="10"/>
      <c r="M9" s="3" t="e">
        <f>COUNTIFS(#REF!,M1,#REF!,"блок",#REF!,"+")</f>
        <v>#REF!</v>
      </c>
      <c r="N9" s="3" t="s">
        <v>61</v>
      </c>
      <c r="O9" s="3"/>
      <c r="P9" s="10"/>
      <c r="Q9" s="3" t="e">
        <f>COUNTIFS(#REF!,Q1,#REF!,"блок",#REF!,"+")</f>
        <v>#REF!</v>
      </c>
      <c r="R9" s="3" t="s">
        <v>61</v>
      </c>
      <c r="S9" s="3"/>
      <c r="T9" s="10"/>
      <c r="U9" s="3" t="e">
        <f>COUNTIFS(#REF!,U1,#REF!,"блок",#REF!,"+")</f>
        <v>#REF!</v>
      </c>
      <c r="V9" s="3" t="s">
        <v>61</v>
      </c>
      <c r="W9" s="3"/>
      <c r="X9" s="9"/>
      <c r="Y9" s="3" t="e">
        <f>COUNTIFS(#REF!,Y1,#REF!,"блок",#REF!,"+")</f>
        <v>#REF!</v>
      </c>
      <c r="Z9" s="3" t="s">
        <v>61</v>
      </c>
      <c r="AA9" s="3"/>
      <c r="AB9" s="9"/>
    </row>
    <row r="10" spans="1:28" x14ac:dyDescent="0.3">
      <c r="A10" s="1" t="e">
        <f>A9/A8</f>
        <v>#REF!</v>
      </c>
      <c r="B10" s="2" t="s">
        <v>5</v>
      </c>
      <c r="C10" s="1"/>
      <c r="D10" s="8"/>
      <c r="E10" s="3" t="e">
        <f>COUNTIFS(#REF!,"бул",#REF!,"+",#REF!,E7)</f>
        <v>#REF!</v>
      </c>
      <c r="F10" s="3" t="s">
        <v>55</v>
      </c>
      <c r="G10" s="24" t="str">
        <f>IFERROR((E10-E11)/E10,"нет бросоков")</f>
        <v>нет бросоков</v>
      </c>
      <c r="H10" s="9"/>
      <c r="I10" s="3" t="e">
        <f>COUNTIFS(#REF!,I1,#REF!,"бул",#REF!,"+")</f>
        <v>#REF!</v>
      </c>
      <c r="J10" s="3" t="s">
        <v>55</v>
      </c>
      <c r="K10" s="24">
        <f>IFERROR(I11/I10,0)</f>
        <v>0</v>
      </c>
      <c r="L10" s="10"/>
      <c r="M10" s="3" t="e">
        <f>COUNTIFS(#REF!,M1,#REF!,"бул",#REF!,"+")</f>
        <v>#REF!</v>
      </c>
      <c r="N10" s="3" t="s">
        <v>55</v>
      </c>
      <c r="O10" s="24">
        <f>IFERROR(M11/M10,0)</f>
        <v>0</v>
      </c>
      <c r="P10" s="10"/>
      <c r="Q10" s="3" t="e">
        <f>COUNTIFS(#REF!,Q1,#REF!,"бул",#REF!,"+")</f>
        <v>#REF!</v>
      </c>
      <c r="R10" s="3" t="s">
        <v>55</v>
      </c>
      <c r="S10" s="24">
        <f>IFERROR(Q11/Q10,0)</f>
        <v>0</v>
      </c>
      <c r="T10" s="10"/>
      <c r="U10" s="3" t="e">
        <f>COUNTIFS(#REF!,U1,#REF!,"бул",#REF!,"+")</f>
        <v>#REF!</v>
      </c>
      <c r="V10" s="3" t="s">
        <v>55</v>
      </c>
      <c r="W10" s="24">
        <f>IFERROR(U11/U10,0)</f>
        <v>0</v>
      </c>
      <c r="X10" s="9"/>
      <c r="Y10" s="3" t="e">
        <f>COUNTIFS(#REF!,Y1,#REF!,"бул",#REF!,"+")</f>
        <v>#REF!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 t="e">
        <f>COUNTIFS(#REF!,"бул",#REF!,"+",#REF!,"+",#REF!,E7)</f>
        <v>#REF!</v>
      </c>
      <c r="F11" s="3" t="s">
        <v>56</v>
      </c>
      <c r="G11" s="24"/>
      <c r="H11" s="9"/>
      <c r="I11" s="12" t="e">
        <f>COUNTIFS(#REF!,I1,#REF!,"бул",#REF!,"+",#REF!,"+")</f>
        <v>#REF!</v>
      </c>
      <c r="J11" s="3" t="s">
        <v>57</v>
      </c>
      <c r="K11" s="24"/>
      <c r="L11" s="10"/>
      <c r="M11" s="12" t="e">
        <f>COUNTIFS(#REF!,M1,#REF!,"бул",#REF!,"+",#REF!,"+")</f>
        <v>#REF!</v>
      </c>
      <c r="N11" s="3" t="s">
        <v>57</v>
      </c>
      <c r="O11" s="24"/>
      <c r="P11" s="10"/>
      <c r="Q11" s="12" t="e">
        <f>COUNTIFS(#REF!,Q1,#REF!,"бул",#REF!,"+",#REF!,"+")</f>
        <v>#REF!</v>
      </c>
      <c r="R11" s="3" t="s">
        <v>57</v>
      </c>
      <c r="S11" s="24"/>
      <c r="T11" s="10"/>
      <c r="U11" s="12" t="e">
        <f>COUNTIFS(#REF!,U1,#REF!,"бул",#REF!,"+",#REF!,"+")</f>
        <v>#REF!</v>
      </c>
      <c r="V11" s="3" t="s">
        <v>57</v>
      </c>
      <c r="W11" s="24"/>
      <c r="X11" s="9"/>
      <c r="Y11" s="12" t="e">
        <f>COUNTIFS(#REF!,Y1,#REF!,"бул",#REF!,"+",#REF!,"+")</f>
        <v>#REF!</v>
      </c>
      <c r="Z11" s="3" t="s">
        <v>57</v>
      </c>
      <c r="AA11" s="24"/>
      <c r="AB11" s="9"/>
    </row>
    <row r="12" spans="1:28" x14ac:dyDescent="0.3">
      <c r="A12" s="3" t="e">
        <f>I12+I28+M12+M28+Q12+Q28+U12+U28+Y28+Y12+I45+M45+Q45+U45+Y45</f>
        <v>#REF!</v>
      </c>
      <c r="B12" s="3" t="s">
        <v>62</v>
      </c>
      <c r="C12" s="24" t="e">
        <f>A13/A12</f>
        <v>#REF!</v>
      </c>
      <c r="D12" s="8"/>
      <c r="H12" s="9"/>
      <c r="I12" s="3" t="e">
        <f>COUNTIFS(#REF!,I1,#REF!,"вб")</f>
        <v>#REF!</v>
      </c>
      <c r="J12" s="3" t="s">
        <v>63</v>
      </c>
      <c r="K12" s="24">
        <f>IFERROR(I13/I12,0)</f>
        <v>0</v>
      </c>
      <c r="L12" s="10"/>
      <c r="M12" s="3" t="e">
        <f>COUNTIFS(#REF!,M1,#REF!,"вб")</f>
        <v>#REF!</v>
      </c>
      <c r="N12" s="3" t="s">
        <v>63</v>
      </c>
      <c r="O12" s="24">
        <f>IFERROR(M13/M12,0)</f>
        <v>0</v>
      </c>
      <c r="P12" s="10"/>
      <c r="Q12" s="3" t="e">
        <f>COUNTIFS(#REF!,Q1,#REF!,"вб")</f>
        <v>#REF!</v>
      </c>
      <c r="R12" s="3" t="s">
        <v>63</v>
      </c>
      <c r="S12" s="24">
        <f>IFERROR(Q13/Q12,0)</f>
        <v>0</v>
      </c>
      <c r="T12" s="10"/>
      <c r="U12" s="3" t="e">
        <f>COUNTIFS(#REF!,U1,#REF!,"вб")</f>
        <v>#REF!</v>
      </c>
      <c r="V12" s="3" t="s">
        <v>63</v>
      </c>
      <c r="W12" s="24">
        <f>IFERROR(U13/U12,0)</f>
        <v>0</v>
      </c>
      <c r="X12" s="9"/>
      <c r="Y12" s="3" t="e">
        <f>COUNTIFS(#REF!,Y1,#REF!,"вб")</f>
        <v>#REF!</v>
      </c>
      <c r="Z12" s="3" t="s">
        <v>63</v>
      </c>
      <c r="AA12" s="24">
        <f>IFERROR(Y13/Y12,0)</f>
        <v>0</v>
      </c>
      <c r="AB12" s="9"/>
    </row>
    <row r="13" spans="1:28" x14ac:dyDescent="0.3">
      <c r="A13" s="3" t="e">
        <f>I13+I29+M13+M29+Q13+Q29+U13+U29+Y29+Y13+I46+M46+Q46+U46+Y46</f>
        <v>#REF!</v>
      </c>
      <c r="B13" s="3" t="s">
        <v>64</v>
      </c>
      <c r="C13" s="24"/>
      <c r="D13" s="8"/>
      <c r="H13" s="9"/>
      <c r="I13" s="3" t="e">
        <f>COUNTIFS(#REF!,I1,#REF!,"вб",#REF!,"+")</f>
        <v>#REF!</v>
      </c>
      <c r="J13" s="3" t="s">
        <v>65</v>
      </c>
      <c r="K13" s="24"/>
      <c r="L13" s="10"/>
      <c r="M13" s="3" t="e">
        <f>COUNTIFS(#REF!,M1,#REF!,"вб",#REF!,"+")</f>
        <v>#REF!</v>
      </c>
      <c r="N13" s="3" t="s">
        <v>65</v>
      </c>
      <c r="O13" s="24"/>
      <c r="P13" s="10"/>
      <c r="Q13" s="3" t="e">
        <f>COUNTIFS(#REF!,Q1,#REF!,"вб",#REF!,"+")</f>
        <v>#REF!</v>
      </c>
      <c r="R13" s="3" t="s">
        <v>65</v>
      </c>
      <c r="S13" s="24"/>
      <c r="T13" s="10"/>
      <c r="U13" s="3" t="e">
        <f>COUNTIFS(#REF!,U1,#REF!,"вб",#REF!,"+")</f>
        <v>#REF!</v>
      </c>
      <c r="V13" s="3" t="s">
        <v>65</v>
      </c>
      <c r="W13" s="24"/>
      <c r="X13" s="9"/>
      <c r="Y13" s="3" t="e">
        <f>COUNTIFS(#REF!,Y1,#REF!,"вб",#REF!,"+")</f>
        <v>#REF!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 t="e">
        <f>COUNTIFS(#REF!,I1,#REF!,"ош",#REF!,"+")</f>
        <v>#REF!</v>
      </c>
      <c r="J14" s="3" t="s">
        <v>66</v>
      </c>
      <c r="K14" s="1"/>
      <c r="L14" s="10"/>
      <c r="M14" s="3" t="e">
        <f>COUNTIFS(#REF!,M1,#REF!,"ош",#REF!,"+")</f>
        <v>#REF!</v>
      </c>
      <c r="N14" s="3" t="s">
        <v>66</v>
      </c>
      <c r="O14" s="1"/>
      <c r="P14" s="10"/>
      <c r="Q14" s="3" t="e">
        <f>COUNTIFS(#REF!,Q1,#REF!,"ош",#REF!,"+")</f>
        <v>#REF!</v>
      </c>
      <c r="R14" s="3" t="s">
        <v>66</v>
      </c>
      <c r="S14" s="1"/>
      <c r="T14" s="10"/>
      <c r="U14" s="3" t="e">
        <f>COUNTIFS(#REF!,U1,#REF!,"ош",#REF!,"+")</f>
        <v>#REF!</v>
      </c>
      <c r="V14" s="3" t="s">
        <v>66</v>
      </c>
      <c r="W14" s="1"/>
      <c r="X14" s="9"/>
      <c r="Y14" s="3" t="e">
        <f>COUNTIFS(#REF!,Y1,#REF!,"ош",#REF!,"+")</f>
        <v>#REF!</v>
      </c>
      <c r="Z14" s="3" t="s">
        <v>66</v>
      </c>
      <c r="AA14" s="1"/>
      <c r="AB14" s="9"/>
    </row>
    <row r="15" spans="1:28" x14ac:dyDescent="0.3">
      <c r="A15" s="3" t="e">
        <f>I14+I30+M14+M30+Q14+Q30+U14+U30+Y30+Y14+I47+M47+Q47+U47+Y47</f>
        <v>#REF!</v>
      </c>
      <c r="B15" s="3" t="s">
        <v>67</v>
      </c>
      <c r="C15" s="1"/>
      <c r="D15" s="8"/>
      <c r="H15" s="9"/>
      <c r="I15" s="3" t="e">
        <f>COUNTIFS(#REF!,I1,#REF!,"отбор",#REF!,"+")</f>
        <v>#REF!</v>
      </c>
      <c r="J15" s="3" t="s">
        <v>68</v>
      </c>
      <c r="K15" s="1"/>
      <c r="L15" s="10"/>
      <c r="M15" s="3" t="e">
        <f>COUNTIFS(#REF!,M1,#REF!,"отбор",#REF!,"+")</f>
        <v>#REF!</v>
      </c>
      <c r="N15" s="3" t="s">
        <v>68</v>
      </c>
      <c r="O15" s="1"/>
      <c r="P15" s="10"/>
      <c r="Q15" s="3" t="e">
        <f>COUNTIFS(#REF!,Q1,#REF!,"отбор",#REF!,"+")</f>
        <v>#REF!</v>
      </c>
      <c r="R15" s="3" t="s">
        <v>68</v>
      </c>
      <c r="S15" s="1"/>
      <c r="T15" s="10"/>
      <c r="U15" s="3" t="e">
        <f>COUNTIFS(#REF!,U1,#REF!,"отбор",#REF!,"+")</f>
        <v>#REF!</v>
      </c>
      <c r="V15" s="3" t="s">
        <v>68</v>
      </c>
      <c r="W15" s="1"/>
      <c r="X15" s="9"/>
      <c r="Y15" s="3" t="e">
        <f>COUNTIFS(#REF!,Y1,#REF!,"отбор",#REF!,"+")</f>
        <v>#REF!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 t="e">
        <f>SUMIF(#REF!,I1,#REF!)</f>
        <v>#REF!</v>
      </c>
      <c r="J16" s="3" t="s">
        <v>69</v>
      </c>
      <c r="K16" s="1"/>
      <c r="L16" s="10"/>
      <c r="M16" s="3" t="e">
        <f>SUMIF(#REF!,M1,#REF!)</f>
        <v>#REF!</v>
      </c>
      <c r="N16" s="3" t="s">
        <v>69</v>
      </c>
      <c r="O16" s="1"/>
      <c r="P16" s="10"/>
      <c r="Q16" s="3" t="e">
        <f>SUMIF(#REF!,Q1,#REF!)</f>
        <v>#REF!</v>
      </c>
      <c r="R16" s="3" t="s">
        <v>69</v>
      </c>
      <c r="S16" s="1"/>
      <c r="T16" s="10"/>
      <c r="U16" s="3" t="e">
        <f>SUMIF(#REF!,U1,#REF!)</f>
        <v>#REF!</v>
      </c>
      <c r="V16" s="3" t="s">
        <v>69</v>
      </c>
      <c r="W16" s="1"/>
      <c r="X16" s="9"/>
      <c r="Y16" s="3" t="e">
        <f>SUMIF(#REF!,Y1,#REF!)</f>
        <v>#REF!</v>
      </c>
      <c r="Z16" s="3" t="s">
        <v>69</v>
      </c>
      <c r="AA16" s="1"/>
      <c r="AB16" s="9"/>
    </row>
    <row r="17" spans="1:28" x14ac:dyDescent="0.3">
      <c r="A17" s="3" t="e">
        <f>I15+I31+M15+M31+Q15+Q31+U15+U31+Y31+Y15+I48+M48+Q48+U48+Y48</f>
        <v>#REF!</v>
      </c>
      <c r="B17" s="3" t="s">
        <v>70</v>
      </c>
      <c r="C17" s="3"/>
      <c r="D17" s="8"/>
      <c r="H17" s="9"/>
      <c r="I17" s="25" t="s">
        <v>93</v>
      </c>
      <c r="J17" s="25"/>
      <c r="K17" s="25" t="s">
        <v>43</v>
      </c>
      <c r="L17" s="10"/>
      <c r="M17" s="25" t="s">
        <v>74</v>
      </c>
      <c r="N17" s="25"/>
      <c r="O17" s="25" t="s">
        <v>43</v>
      </c>
      <c r="P17" s="10"/>
      <c r="Q17" s="25" t="s">
        <v>46</v>
      </c>
      <c r="R17" s="25"/>
      <c r="S17" s="25" t="s">
        <v>43</v>
      </c>
      <c r="T17" s="10"/>
      <c r="U17" s="25" t="s">
        <v>73</v>
      </c>
      <c r="V17" s="25"/>
      <c r="W17" s="25" t="s">
        <v>43</v>
      </c>
      <c r="X17" s="9"/>
      <c r="Y17" s="25" t="s">
        <v>88</v>
      </c>
      <c r="Z17" s="25"/>
      <c r="AA17" s="25" t="s">
        <v>43</v>
      </c>
      <c r="AB17" s="9"/>
    </row>
    <row r="18" spans="1:28" x14ac:dyDescent="0.3">
      <c r="A18" s="3" t="e">
        <f>I9+I25+M9+M25+Q9+Q25+U9+U25+Y25+Y9+I42+M42+Q42+U42+Y42</f>
        <v>#REF!</v>
      </c>
      <c r="B18" s="3" t="s">
        <v>76</v>
      </c>
      <c r="C18" s="3"/>
      <c r="D18" s="8"/>
      <c r="H18" s="9"/>
      <c r="I18" s="3" t="e">
        <f>COUNTIFS(#REF!,I17,#REF!,"п")</f>
        <v>#REF!</v>
      </c>
      <c r="J18" s="3" t="s">
        <v>51</v>
      </c>
      <c r="K18" s="24">
        <f>IFERROR(I19/I18,0)</f>
        <v>0</v>
      </c>
      <c r="L18" s="10"/>
      <c r="M18" s="3" t="e">
        <f>COUNTIFS(#REF!,M17,#REF!,"п")</f>
        <v>#REF!</v>
      </c>
      <c r="N18" s="3" t="s">
        <v>51</v>
      </c>
      <c r="O18" s="24">
        <f>IFERROR(M19/M18,0)</f>
        <v>0</v>
      </c>
      <c r="P18" s="10"/>
      <c r="Q18" s="3" t="e">
        <f>COUNTIFS(#REF!,Q17,#REF!,"п")</f>
        <v>#REF!</v>
      </c>
      <c r="R18" s="3" t="s">
        <v>51</v>
      </c>
      <c r="S18" s="24">
        <f>IFERROR(Q19/Q18,0)</f>
        <v>0</v>
      </c>
      <c r="T18" s="10"/>
      <c r="U18" s="3" t="e">
        <f>COUNTIFS(#REF!,U17,#REF!,"п")</f>
        <v>#REF!</v>
      </c>
      <c r="V18" s="3" t="s">
        <v>51</v>
      </c>
      <c r="W18" s="24">
        <f>IFERROR(U19/U18,0)</f>
        <v>0</v>
      </c>
      <c r="X18" s="9"/>
      <c r="Y18" s="3" t="e">
        <f>COUNTIFS(#REF!,Y17,#REF!,"п")</f>
        <v>#REF!</v>
      </c>
      <c r="Z18" s="3" t="s">
        <v>51</v>
      </c>
      <c r="AA18" s="24">
        <f>IFERROR(Y19/Y18,0)</f>
        <v>0</v>
      </c>
      <c r="AB18" s="9"/>
    </row>
    <row r="19" spans="1:28" x14ac:dyDescent="0.3">
      <c r="A19" s="14"/>
      <c r="B19" s="14"/>
      <c r="C19" s="14"/>
      <c r="D19" s="8"/>
      <c r="H19" s="9"/>
      <c r="I19" s="3" t="e">
        <f>COUNTIFS(#REF!,I17,#REF!,"п",#REF!,"+")</f>
        <v>#REF!</v>
      </c>
      <c r="J19" s="3" t="s">
        <v>53</v>
      </c>
      <c r="K19" s="24"/>
      <c r="L19" s="10"/>
      <c r="M19" s="3" t="e">
        <f>COUNTIFS(#REF!,M17,#REF!,"п",#REF!,"+")</f>
        <v>#REF!</v>
      </c>
      <c r="N19" s="3" t="s">
        <v>53</v>
      </c>
      <c r="O19" s="24"/>
      <c r="P19" s="10"/>
      <c r="Q19" s="3" t="e">
        <f>COUNTIFS(#REF!,Q17,#REF!,"п",#REF!,"+")</f>
        <v>#REF!</v>
      </c>
      <c r="R19" s="3" t="s">
        <v>53</v>
      </c>
      <c r="S19" s="24"/>
      <c r="T19" s="10"/>
      <c r="U19" s="3" t="e">
        <f>COUNTIFS(#REF!,U17,#REF!,"п",#REF!,"+")</f>
        <v>#REF!</v>
      </c>
      <c r="V19" s="3" t="s">
        <v>53</v>
      </c>
      <c r="W19" s="24"/>
      <c r="X19" s="9"/>
      <c r="Y19" s="3" t="e">
        <f>COUNTIFS(#REF!,Y17,#REF!,"п",#REF!,"+")</f>
        <v>#REF!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25" t="s">
        <v>42</v>
      </c>
      <c r="F20" s="25"/>
      <c r="G20" s="25" t="s">
        <v>43</v>
      </c>
      <c r="H20" s="9"/>
      <c r="I20" s="3" t="e">
        <f>COUNTIFS(#REF!,I17,#REF!,"б")</f>
        <v>#REF!</v>
      </c>
      <c r="J20" s="3" t="s">
        <v>50</v>
      </c>
      <c r="K20" s="24">
        <f>IFERROR(I21/I20,0)</f>
        <v>0</v>
      </c>
      <c r="L20" s="10"/>
      <c r="M20" s="3" t="e">
        <f>COUNTIFS(#REF!,M17,#REF!,"б")</f>
        <v>#REF!</v>
      </c>
      <c r="N20" s="3" t="s">
        <v>50</v>
      </c>
      <c r="O20" s="24">
        <f>IFERROR(M21/M20,0)</f>
        <v>0</v>
      </c>
      <c r="P20" s="10"/>
      <c r="Q20" s="3" t="e">
        <f>COUNTIFS(#REF!,Q17,#REF!,"б")</f>
        <v>#REF!</v>
      </c>
      <c r="R20" s="3" t="s">
        <v>50</v>
      </c>
      <c r="S20" s="24">
        <f>IFERROR(Q21/Q20,0)</f>
        <v>0</v>
      </c>
      <c r="T20" s="10"/>
      <c r="U20" s="3" t="e">
        <f>COUNTIFS(#REF!,U17,#REF!,"б")</f>
        <v>#REF!</v>
      </c>
      <c r="V20" s="3" t="s">
        <v>50</v>
      </c>
      <c r="W20" s="24">
        <f>IFERROR(U21/U20,0)</f>
        <v>0</v>
      </c>
      <c r="X20" s="9"/>
      <c r="Y20" s="3" t="e">
        <f>COUNTIFS(#REF!,Y17,#REF!,"б")</f>
        <v>#REF!</v>
      </c>
      <c r="Z20" s="3" t="s">
        <v>50</v>
      </c>
      <c r="AA20" s="24">
        <f>IFERROR(Y21/Y20,0)</f>
        <v>0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 t="e">
        <f>COUNTIFS(#REF!,"б",#REF!,"+",#REF!,E20)+E23</f>
        <v>#REF!</v>
      </c>
      <c r="F21" s="3" t="s">
        <v>50</v>
      </c>
      <c r="G21" s="24" t="e">
        <f>(E21-E22)/E21</f>
        <v>#REF!</v>
      </c>
      <c r="H21" s="9"/>
      <c r="I21" s="3" t="e">
        <f>COUNTIFS(#REF!,I17,#REF!,"б",#REF!,"+")</f>
        <v>#REF!</v>
      </c>
      <c r="J21" s="3" t="s">
        <v>54</v>
      </c>
      <c r="K21" s="24"/>
      <c r="L21" s="10"/>
      <c r="M21" s="3" t="e">
        <f>COUNTIFS(#REF!,M17,#REF!,"б",#REF!,"+")</f>
        <v>#REF!</v>
      </c>
      <c r="N21" s="3" t="s">
        <v>54</v>
      </c>
      <c r="O21" s="24"/>
      <c r="P21" s="10"/>
      <c r="Q21" s="3" t="e">
        <f>COUNTIFS(#REF!,Q17,#REF!,"б",#REF!,"+")</f>
        <v>#REF!</v>
      </c>
      <c r="R21" s="3" t="s">
        <v>54</v>
      </c>
      <c r="S21" s="24"/>
      <c r="T21" s="10"/>
      <c r="U21" s="3" t="e">
        <f>COUNTIFS(#REF!,U17,#REF!,"б",#REF!,"+")</f>
        <v>#REF!</v>
      </c>
      <c r="V21" s="3" t="s">
        <v>54</v>
      </c>
      <c r="W21" s="24"/>
      <c r="X21" s="9"/>
      <c r="Y21" s="3" t="e">
        <f>COUNTIFS(#REF!,Y17,#REF!,"б",#REF!,"+")</f>
        <v>#REF!</v>
      </c>
      <c r="Z21" s="3" t="s">
        <v>54</v>
      </c>
      <c r="AA21" s="24"/>
      <c r="AB21" s="9"/>
    </row>
    <row r="22" spans="1:28" x14ac:dyDescent="0.3">
      <c r="A22" s="3"/>
      <c r="B22" s="3"/>
      <c r="C22" s="3" t="e">
        <f>U16</f>
        <v>#REF!</v>
      </c>
      <c r="D22" s="8"/>
      <c r="E22" s="3" t="e">
        <f>COUNTIFS(#REF!,"б",#REF!,"+",#REF!,"+",#REF!,E20)+E24</f>
        <v>#REF!</v>
      </c>
      <c r="F22" s="3" t="s">
        <v>52</v>
      </c>
      <c r="G22" s="24"/>
      <c r="H22" s="9"/>
      <c r="I22" s="12" t="e">
        <f>COUNTIFS(#REF!,I17,#REF!,"б",#REF!,"+",#REF!,"+")</f>
        <v>#REF!</v>
      </c>
      <c r="J22" s="3" t="s">
        <v>57</v>
      </c>
      <c r="K22" s="1">
        <f>IFERROR(I22/I21,0)</f>
        <v>0</v>
      </c>
      <c r="L22" s="10"/>
      <c r="M22" s="12" t="e">
        <f>COUNTIFS(#REF!,M17,#REF!,"б",#REF!,"+",#REF!,"+")</f>
        <v>#REF!</v>
      </c>
      <c r="N22" s="3" t="s">
        <v>57</v>
      </c>
      <c r="O22" s="1">
        <f>IFERROR(M22/M21,0)</f>
        <v>0</v>
      </c>
      <c r="P22" s="10"/>
      <c r="Q22" s="12" t="e">
        <f>COUNTIFS(#REF!,Q17,#REF!,"б",#REF!,"+",#REF!,"+")</f>
        <v>#REF!</v>
      </c>
      <c r="R22" s="3" t="s">
        <v>57</v>
      </c>
      <c r="S22" s="1">
        <f>IFERROR(Q22/Q21,0)</f>
        <v>0</v>
      </c>
      <c r="T22" s="10"/>
      <c r="U22" s="12" t="e">
        <f>COUNTIFS(#REF!,U17,#REF!,"б",#REF!,"+",#REF!,"+")</f>
        <v>#REF!</v>
      </c>
      <c r="V22" s="3" t="s">
        <v>57</v>
      </c>
      <c r="W22" s="1">
        <f>IFERROR(U22/U21,0)</f>
        <v>0</v>
      </c>
      <c r="X22" s="9"/>
      <c r="Y22" s="12" t="e">
        <f>COUNTIFS(#REF!,Y17,#REF!,"б",#REF!,"+",#REF!,"+")</f>
        <v>#REF!</v>
      </c>
      <c r="Z22" s="3" t="s">
        <v>57</v>
      </c>
      <c r="AA22" s="1">
        <f>IFERROR(Y22/Y21,0)</f>
        <v>0</v>
      </c>
      <c r="AB22" s="9"/>
    </row>
    <row r="23" spans="1:28" x14ac:dyDescent="0.3">
      <c r="A23" s="3"/>
      <c r="B23" s="3"/>
      <c r="C23" s="3" t="e">
        <f>I32</f>
        <v>#REF!</v>
      </c>
      <c r="D23" s="8"/>
      <c r="E23" s="3" t="e">
        <f>COUNTIFS(#REF!,"бул",#REF!,"+",#REF!,E20)</f>
        <v>#REF!</v>
      </c>
      <c r="F23" s="3" t="s">
        <v>55</v>
      </c>
      <c r="G23" s="24" t="str">
        <f>IFERROR((E23-E24)/E23,"нет бросоков")</f>
        <v>нет бросоков</v>
      </c>
      <c r="H23" s="9"/>
      <c r="I23" s="3" t="e">
        <f>COUNTIFS(#REF!,I17,#REF!,"фол",#REF!,"+")</f>
        <v>#REF!</v>
      </c>
      <c r="J23" s="3" t="s">
        <v>34</v>
      </c>
      <c r="K23" s="1">
        <f>IFERROR(I23/$A$6,0)</f>
        <v>0</v>
      </c>
      <c r="L23" s="10"/>
      <c r="M23" s="3" t="e">
        <f>COUNTIFS(#REF!,M17,#REF!,"фол",#REF!,"+")</f>
        <v>#REF!</v>
      </c>
      <c r="N23" s="3" t="s">
        <v>34</v>
      </c>
      <c r="O23" s="1">
        <f>IFERROR(M23/$A$6,0)</f>
        <v>0</v>
      </c>
      <c r="P23" s="10"/>
      <c r="Q23" s="3" t="e">
        <f>COUNTIFS(#REF!,Q17,#REF!,"фол",#REF!,"+")</f>
        <v>#REF!</v>
      </c>
      <c r="R23" s="3" t="s">
        <v>34</v>
      </c>
      <c r="S23" s="1">
        <f>IFERROR(Q23/$A$6,0)</f>
        <v>0</v>
      </c>
      <c r="T23" s="10"/>
      <c r="U23" s="3" t="e">
        <f>COUNTIFS(#REF!,U17,#REF!,"фол",#REF!,"+")</f>
        <v>#REF!</v>
      </c>
      <c r="V23" s="3" t="s">
        <v>34</v>
      </c>
      <c r="W23" s="1">
        <f>IFERROR(U23/$A$6,0)</f>
        <v>0</v>
      </c>
      <c r="X23" s="9"/>
      <c r="Y23" s="3" t="e">
        <f>COUNTIFS(#REF!,Y17,#REF!,"фол",#REF!,"+")</f>
        <v>#REF!</v>
      </c>
      <c r="Z23" s="3" t="s">
        <v>34</v>
      </c>
      <c r="AA23" s="1">
        <f>IFERROR(Y23/$A$6,0)</f>
        <v>0</v>
      </c>
      <c r="AB23" s="9"/>
    </row>
    <row r="24" spans="1:28" x14ac:dyDescent="0.3">
      <c r="A24" s="3"/>
      <c r="B24" s="3"/>
      <c r="C24" s="3" t="e">
        <f>U32</f>
        <v>#REF!</v>
      </c>
      <c r="D24" s="8"/>
      <c r="E24" s="3" t="e">
        <f>COUNTIFS(#REF!,"бул",#REF!,"+",#REF!,"+",#REF!,E20)</f>
        <v>#REF!</v>
      </c>
      <c r="F24" s="3" t="s">
        <v>56</v>
      </c>
      <c r="G24" s="24"/>
      <c r="H24" s="9"/>
      <c r="I24" s="12" t="e">
        <f>COUNTIF(#REF!,I17)</f>
        <v>#REF!</v>
      </c>
      <c r="J24" s="3" t="s">
        <v>60</v>
      </c>
      <c r="K24" s="3"/>
      <c r="L24" s="10"/>
      <c r="M24" s="12" t="e">
        <f>COUNTIF(#REF!,M17)</f>
        <v>#REF!</v>
      </c>
      <c r="N24" s="3" t="s">
        <v>60</v>
      </c>
      <c r="O24" s="3"/>
      <c r="P24" s="10"/>
      <c r="Q24" s="12" t="e">
        <f>COUNTIF(#REF!,Q17)</f>
        <v>#REF!</v>
      </c>
      <c r="R24" s="3" t="s">
        <v>60</v>
      </c>
      <c r="S24" s="3"/>
      <c r="T24" s="10"/>
      <c r="U24" s="12" t="e">
        <f>COUNTIF(#REF!,U17)</f>
        <v>#REF!</v>
      </c>
      <c r="V24" s="3" t="s">
        <v>60</v>
      </c>
      <c r="W24" s="3"/>
      <c r="X24" s="9"/>
      <c r="Y24" s="12" t="e">
        <f>COUNTIF(#REF!,Y17)</f>
        <v>#REF!</v>
      </c>
      <c r="Z24" s="3" t="s">
        <v>60</v>
      </c>
      <c r="AA24" s="3"/>
      <c r="AB24" s="9"/>
    </row>
    <row r="25" spans="1:28" x14ac:dyDescent="0.3">
      <c r="A25" s="3"/>
      <c r="B25" s="3"/>
      <c r="C25" s="3" t="e">
        <f>I16</f>
        <v>#REF!</v>
      </c>
      <c r="D25" s="8"/>
      <c r="H25" s="9"/>
      <c r="I25" s="3" t="e">
        <f>COUNTIFS(#REF!,I17,#REF!,"блок",#REF!,"+")</f>
        <v>#REF!</v>
      </c>
      <c r="J25" s="3" t="s">
        <v>61</v>
      </c>
      <c r="K25" s="3"/>
      <c r="L25" s="10"/>
      <c r="M25" s="3" t="e">
        <f>COUNTIFS(#REF!,M17,#REF!,"блок",#REF!,"+")</f>
        <v>#REF!</v>
      </c>
      <c r="N25" s="3" t="s">
        <v>61</v>
      </c>
      <c r="O25" s="3"/>
      <c r="P25" s="10"/>
      <c r="Q25" s="3" t="e">
        <f>COUNTIFS(#REF!,Q17,#REF!,"блок",#REF!,"+")</f>
        <v>#REF!</v>
      </c>
      <c r="R25" s="3" t="s">
        <v>61</v>
      </c>
      <c r="S25" s="3"/>
      <c r="T25" s="10"/>
      <c r="U25" s="3" t="e">
        <f>COUNTIFS(#REF!,U17,#REF!,"блок",#REF!,"+")</f>
        <v>#REF!</v>
      </c>
      <c r="V25" s="3" t="s">
        <v>61</v>
      </c>
      <c r="W25" s="3"/>
      <c r="X25" s="9"/>
      <c r="Y25" s="3" t="e">
        <f>COUNTIFS(#REF!,Y17,#REF!,"блок",#REF!,"+")</f>
        <v>#REF!</v>
      </c>
      <c r="Z25" s="3" t="s">
        <v>61</v>
      </c>
      <c r="AA25" s="3"/>
      <c r="AB25" s="9"/>
    </row>
    <row r="26" spans="1:28" x14ac:dyDescent="0.3">
      <c r="A26" s="3"/>
      <c r="B26" s="3"/>
      <c r="C26" s="3" t="e">
        <f>M16</f>
        <v>#REF!</v>
      </c>
      <c r="D26" s="8"/>
      <c r="E26" s="25" t="s">
        <v>96</v>
      </c>
      <c r="F26" s="25"/>
      <c r="G26" s="25" t="s">
        <v>43</v>
      </c>
      <c r="H26" s="9"/>
      <c r="I26" s="3" t="e">
        <f>COUNTIFS(#REF!,I17,#REF!,"бул",#REF!,"+")</f>
        <v>#REF!</v>
      </c>
      <c r="J26" s="3" t="s">
        <v>55</v>
      </c>
      <c r="K26" s="24">
        <f>IFERROR(I27/I26,0)</f>
        <v>0</v>
      </c>
      <c r="L26" s="10"/>
      <c r="M26" s="3" t="e">
        <f>COUNTIFS(#REF!,M17,#REF!,"бул",#REF!,"+")</f>
        <v>#REF!</v>
      </c>
      <c r="N26" s="3" t="s">
        <v>55</v>
      </c>
      <c r="O26" s="24">
        <f>IFERROR(M27/M26,0)</f>
        <v>0</v>
      </c>
      <c r="P26" s="10"/>
      <c r="Q26" s="3" t="e">
        <f>COUNTIFS(#REF!,Q17,#REF!,"бул",#REF!,"+")</f>
        <v>#REF!</v>
      </c>
      <c r="R26" s="3" t="s">
        <v>55</v>
      </c>
      <c r="S26" s="24">
        <f>IFERROR(Q27/Q26,0)</f>
        <v>0</v>
      </c>
      <c r="T26" s="10"/>
      <c r="U26" s="3" t="e">
        <f>COUNTIFS(#REF!,U17,#REF!,"бул",#REF!,"+")</f>
        <v>#REF!</v>
      </c>
      <c r="V26" s="3" t="s">
        <v>55</v>
      </c>
      <c r="W26" s="24">
        <f>IFERROR(U27/U26,0)</f>
        <v>0</v>
      </c>
      <c r="X26" s="9"/>
      <c r="Y26" s="3" t="e">
        <f>COUNTIFS(#REF!,Y17,#REF!,"бул",#REF!,"+")</f>
        <v>#REF!</v>
      </c>
      <c r="Z26" s="3" t="s">
        <v>55</v>
      </c>
      <c r="AA26" s="24">
        <f>IFERROR(Y27/Y26,0)</f>
        <v>0</v>
      </c>
      <c r="AB26" s="9"/>
    </row>
    <row r="27" spans="1:28" x14ac:dyDescent="0.3">
      <c r="A27" s="3"/>
      <c r="B27" s="3"/>
      <c r="C27" s="3" t="e">
        <f>Q16</f>
        <v>#REF!</v>
      </c>
      <c r="D27" s="8"/>
      <c r="E27" s="3" t="e">
        <f>COUNTIFS(#REF!,"б",#REF!,"+",#REF!,E26)+E29</f>
        <v>#REF!</v>
      </c>
      <c r="F27" s="3" t="s">
        <v>50</v>
      </c>
      <c r="G27" s="24" t="e">
        <f>(E27-E28)/E27</f>
        <v>#REF!</v>
      </c>
      <c r="H27" s="9"/>
      <c r="I27" s="12" t="e">
        <f>COUNTIFS(#REF!,I17,#REF!,"бул",#REF!,"+",#REF!,"+")</f>
        <v>#REF!</v>
      </c>
      <c r="J27" s="3" t="s">
        <v>57</v>
      </c>
      <c r="K27" s="24"/>
      <c r="L27" s="10"/>
      <c r="M27" s="12" t="e">
        <f>COUNTIFS(#REF!,M17,#REF!,"бул",#REF!,"+",#REF!,"+")</f>
        <v>#REF!</v>
      </c>
      <c r="N27" s="3" t="s">
        <v>57</v>
      </c>
      <c r="O27" s="24"/>
      <c r="P27" s="10"/>
      <c r="Q27" s="12" t="e">
        <f>COUNTIFS(#REF!,Q17,#REF!,"бул",#REF!,"+",#REF!,"+")</f>
        <v>#REF!</v>
      </c>
      <c r="R27" s="3" t="s">
        <v>57</v>
      </c>
      <c r="S27" s="24"/>
      <c r="T27" s="10"/>
      <c r="U27" s="12" t="e">
        <f>COUNTIFS(#REF!,U17,#REF!,"бул",#REF!,"+",#REF!,"+")</f>
        <v>#REF!</v>
      </c>
      <c r="V27" s="3" t="s">
        <v>57</v>
      </c>
      <c r="W27" s="24"/>
      <c r="X27" s="9"/>
      <c r="Y27" s="12" t="e">
        <f>COUNTIFS(#REF!,Y17,#REF!,"бул",#REF!,"+",#REF!,"+")</f>
        <v>#REF!</v>
      </c>
      <c r="Z27" s="3" t="s">
        <v>57</v>
      </c>
      <c r="AA27" s="24"/>
      <c r="AB27" s="9"/>
    </row>
    <row r="28" spans="1:28" x14ac:dyDescent="0.3">
      <c r="A28" s="3"/>
      <c r="B28" s="3"/>
      <c r="C28" s="3" t="e">
        <f>Q32</f>
        <v>#REF!</v>
      </c>
      <c r="D28" s="8"/>
      <c r="E28" s="3" t="e">
        <f>COUNTIFS(#REF!,"б",#REF!,"+",#REF!,"+",#REF!,E26)+E30</f>
        <v>#REF!</v>
      </c>
      <c r="F28" s="3" t="s">
        <v>52</v>
      </c>
      <c r="G28" s="24"/>
      <c r="H28" s="9"/>
      <c r="I28" s="3" t="e">
        <f>COUNTIFS(#REF!,I17,#REF!,"вб")</f>
        <v>#REF!</v>
      </c>
      <c r="J28" s="3" t="s">
        <v>63</v>
      </c>
      <c r="K28" s="24">
        <f>IFERROR(I29/I28,0)</f>
        <v>0</v>
      </c>
      <c r="L28" s="10"/>
      <c r="M28" s="3" t="e">
        <f>COUNTIFS(#REF!,M17,#REF!,"вб")</f>
        <v>#REF!</v>
      </c>
      <c r="N28" s="3" t="s">
        <v>63</v>
      </c>
      <c r="O28" s="24">
        <f>IFERROR(M29/M28,0)</f>
        <v>0</v>
      </c>
      <c r="P28" s="10"/>
      <c r="Q28" s="3" t="e">
        <f>COUNTIFS(#REF!,Q17,#REF!,"вб")</f>
        <v>#REF!</v>
      </c>
      <c r="R28" s="3" t="s">
        <v>63</v>
      </c>
      <c r="S28" s="24">
        <f>IFERROR(Q29/Q28,0)</f>
        <v>0</v>
      </c>
      <c r="T28" s="10"/>
      <c r="U28" s="3" t="e">
        <f>COUNTIFS(#REF!,U17,#REF!,"вб")</f>
        <v>#REF!</v>
      </c>
      <c r="V28" s="3" t="s">
        <v>63</v>
      </c>
      <c r="W28" s="24">
        <f>IFERROR(U29/U28,0)</f>
        <v>0</v>
      </c>
      <c r="X28" s="9"/>
      <c r="Y28" s="3" t="e">
        <f>COUNTIFS(#REF!,Y17,#REF!,"вб")</f>
        <v>#REF!</v>
      </c>
      <c r="Z28" s="3" t="s">
        <v>63</v>
      </c>
      <c r="AA28" s="24">
        <f>IFERROR(Y29/Y28,0)</f>
        <v>0</v>
      </c>
      <c r="AB28" s="9"/>
    </row>
    <row r="29" spans="1:28" x14ac:dyDescent="0.3">
      <c r="A29" s="3"/>
      <c r="B29" s="3"/>
      <c r="C29" s="3" t="e">
        <f>Y16</f>
        <v>#REF!</v>
      </c>
      <c r="D29" s="8"/>
      <c r="E29" s="3" t="e">
        <f>COUNTIFS(#REF!,"бул",#REF!,"+",#REF!,E26)</f>
        <v>#REF!</v>
      </c>
      <c r="F29" s="3" t="s">
        <v>55</v>
      </c>
      <c r="G29" s="24" t="str">
        <f>IFERROR((E29-E30)/E29,"нет бросоков")</f>
        <v>нет бросоков</v>
      </c>
      <c r="H29" s="9"/>
      <c r="I29" s="3" t="e">
        <f>COUNTIFS(#REF!,I17,#REF!,"вб",#REF!,"+")</f>
        <v>#REF!</v>
      </c>
      <c r="J29" s="3" t="s">
        <v>65</v>
      </c>
      <c r="K29" s="24"/>
      <c r="L29" s="10"/>
      <c r="M29" s="3" t="e">
        <f>COUNTIFS(#REF!,M17,#REF!,"вб",#REF!,"+")</f>
        <v>#REF!</v>
      </c>
      <c r="N29" s="3" t="s">
        <v>65</v>
      </c>
      <c r="O29" s="24"/>
      <c r="P29" s="10"/>
      <c r="Q29" s="3" t="e">
        <f>COUNTIFS(#REF!,Q17,#REF!,"вб",#REF!,"+")</f>
        <v>#REF!</v>
      </c>
      <c r="R29" s="3" t="s">
        <v>65</v>
      </c>
      <c r="S29" s="24"/>
      <c r="T29" s="10"/>
      <c r="U29" s="3" t="e">
        <f>COUNTIFS(#REF!,U17,#REF!,"вб",#REF!,"+")</f>
        <v>#REF!</v>
      </c>
      <c r="V29" s="3" t="s">
        <v>65</v>
      </c>
      <c r="W29" s="24"/>
      <c r="X29" s="9"/>
      <c r="Y29" s="3" t="e">
        <f>COUNTIFS(#REF!,Y17,#REF!,"вб",#REF!,"+")</f>
        <v>#REF!</v>
      </c>
      <c r="Z29" s="3" t="s">
        <v>65</v>
      </c>
      <c r="AA29" s="24"/>
      <c r="AB29" s="9"/>
    </row>
    <row r="30" spans="1:28" x14ac:dyDescent="0.3">
      <c r="A30" s="3"/>
      <c r="B30" s="3"/>
      <c r="C30" s="3" t="e">
        <f>M32</f>
        <v>#REF!</v>
      </c>
      <c r="D30" s="8"/>
      <c r="E30" s="3" t="e">
        <f>COUNTIFS(#REF!,"бул",#REF!,"+",#REF!,"+",#REF!,E26)</f>
        <v>#REF!</v>
      </c>
      <c r="F30" s="3" t="s">
        <v>56</v>
      </c>
      <c r="G30" s="24"/>
      <c r="H30" s="9"/>
      <c r="I30" s="3" t="e">
        <f>COUNTIFS(#REF!,I17,#REF!,"ош",#REF!,"+")</f>
        <v>#REF!</v>
      </c>
      <c r="J30" s="3" t="s">
        <v>66</v>
      </c>
      <c r="K30" s="1"/>
      <c r="L30" s="10"/>
      <c r="M30" s="3" t="e">
        <f>COUNTIFS(#REF!,M17,#REF!,"ош",#REF!,"+")</f>
        <v>#REF!</v>
      </c>
      <c r="N30" s="3" t="s">
        <v>66</v>
      </c>
      <c r="O30" s="1"/>
      <c r="P30" s="10"/>
      <c r="Q30" s="3" t="e">
        <f>COUNTIFS(#REF!,Q17,#REF!,"ош",#REF!,"+")</f>
        <v>#REF!</v>
      </c>
      <c r="R30" s="3" t="s">
        <v>66</v>
      </c>
      <c r="S30" s="1"/>
      <c r="T30" s="10"/>
      <c r="U30" s="3" t="e">
        <f>COUNTIFS(#REF!,U17,#REF!,"ош",#REF!,"+")</f>
        <v>#REF!</v>
      </c>
      <c r="V30" s="3" t="s">
        <v>66</v>
      </c>
      <c r="W30" s="1"/>
      <c r="X30" s="9"/>
      <c r="Y30" s="3" t="e">
        <f>COUNTIFS(#REF!,Y17,#REF!,"ош",#REF!,"+")</f>
        <v>#REF!</v>
      </c>
      <c r="Z30" s="3" t="s">
        <v>66</v>
      </c>
      <c r="AA30" s="1"/>
      <c r="AB30" s="9"/>
    </row>
    <row r="31" spans="1:28" x14ac:dyDescent="0.3">
      <c r="A31" s="3"/>
      <c r="B31" s="3"/>
      <c r="C31" s="3"/>
      <c r="D31" s="8"/>
      <c r="E31" s="16"/>
      <c r="F31" s="16"/>
      <c r="G31" s="16"/>
      <c r="H31" s="9"/>
      <c r="I31" s="3" t="e">
        <f>COUNTIFS(#REF!,I17,#REF!,"отбор",#REF!,"+")</f>
        <v>#REF!</v>
      </c>
      <c r="J31" s="3" t="s">
        <v>68</v>
      </c>
      <c r="K31" s="1"/>
      <c r="L31" s="10"/>
      <c r="M31" s="3" t="e">
        <f>COUNTIFS(#REF!,M17,#REF!,"отбор",#REF!,"+")</f>
        <v>#REF!</v>
      </c>
      <c r="N31" s="3" t="s">
        <v>68</v>
      </c>
      <c r="O31" s="1"/>
      <c r="P31" s="10"/>
      <c r="Q31" s="3" t="e">
        <f>COUNTIFS(#REF!,Q17,#REF!,"отбор",#REF!,"+")</f>
        <v>#REF!</v>
      </c>
      <c r="R31" s="3" t="s">
        <v>68</v>
      </c>
      <c r="S31" s="1"/>
      <c r="T31" s="10"/>
      <c r="U31" s="3" t="e">
        <f>COUNTIFS(#REF!,U17,#REF!,"отбор",#REF!,"+")</f>
        <v>#REF!</v>
      </c>
      <c r="V31" s="3" t="s">
        <v>68</v>
      </c>
      <c r="W31" s="1"/>
      <c r="X31" s="9"/>
      <c r="Y31" s="3" t="e">
        <f>COUNTIFS(#REF!,Y17,#REF!,"отбор",#REF!,"+")</f>
        <v>#REF!</v>
      </c>
      <c r="Z31" s="3" t="s">
        <v>68</v>
      </c>
      <c r="AA31" s="1"/>
      <c r="AB31" s="9"/>
    </row>
    <row r="32" spans="1:28" x14ac:dyDescent="0.3">
      <c r="A32" s="14"/>
      <c r="B32" s="14"/>
      <c r="C32" s="14"/>
      <c r="D32" s="8"/>
      <c r="E32" s="16"/>
      <c r="F32" s="16"/>
      <c r="G32" s="16"/>
      <c r="H32" s="9"/>
      <c r="I32" s="3" t="e">
        <f>SUMIF(#REF!,I17,#REF!)</f>
        <v>#REF!</v>
      </c>
      <c r="J32" s="3" t="s">
        <v>69</v>
      </c>
      <c r="K32" s="1"/>
      <c r="L32" s="10"/>
      <c r="M32" s="3" t="e">
        <f>SUMIF(#REF!,M17,#REF!)</f>
        <v>#REF!</v>
      </c>
      <c r="N32" s="3" t="s">
        <v>69</v>
      </c>
      <c r="O32" s="1"/>
      <c r="P32" s="10"/>
      <c r="Q32" s="3" t="e">
        <f>SUMIF(#REF!,Q17,#REF!)</f>
        <v>#REF!</v>
      </c>
      <c r="R32" s="3" t="s">
        <v>69</v>
      </c>
      <c r="S32" s="1"/>
      <c r="T32" s="10"/>
      <c r="U32" s="3" t="e">
        <f>SUMIF(#REF!,U17,#REF!)</f>
        <v>#REF!</v>
      </c>
      <c r="V32" s="3" t="s">
        <v>69</v>
      </c>
      <c r="W32" s="1"/>
      <c r="X32" s="9"/>
      <c r="Y32" s="3" t="e">
        <f>SUMIF(#REF!,Y17,#REF!)</f>
        <v>#REF!</v>
      </c>
      <c r="Z32" s="3" t="s">
        <v>69</v>
      </c>
      <c r="AA32" s="1"/>
      <c r="AB32" s="9"/>
    </row>
    <row r="33" spans="1:28" ht="7.5" customHeight="1" x14ac:dyDescent="0.3">
      <c r="A33" s="17"/>
      <c r="B33" s="17"/>
      <c r="C33" s="18"/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4"/>
      <c r="B34" s="14"/>
      <c r="C34" s="19"/>
      <c r="D34" s="11"/>
      <c r="E34" s="14"/>
      <c r="F34" s="14"/>
      <c r="G34" s="19"/>
      <c r="H34" s="9"/>
      <c r="I34" s="25" t="s">
        <v>88</v>
      </c>
      <c r="J34" s="25"/>
      <c r="K34" s="25" t="s">
        <v>43</v>
      </c>
      <c r="L34" s="10"/>
      <c r="M34" s="25" t="s">
        <v>88</v>
      </c>
      <c r="N34" s="25"/>
      <c r="O34" s="25" t="s">
        <v>43</v>
      </c>
      <c r="P34" s="10"/>
      <c r="Q34" s="25" t="s">
        <v>88</v>
      </c>
      <c r="R34" s="25"/>
      <c r="S34" s="25" t="s">
        <v>43</v>
      </c>
      <c r="T34" s="10"/>
      <c r="U34" s="25" t="s">
        <v>88</v>
      </c>
      <c r="V34" s="25"/>
      <c r="W34" s="25" t="s">
        <v>43</v>
      </c>
      <c r="X34" s="9"/>
      <c r="Y34" s="25" t="s">
        <v>88</v>
      </c>
      <c r="Z34" s="25"/>
      <c r="AA34" s="25" t="s">
        <v>43</v>
      </c>
      <c r="AB34" s="9"/>
    </row>
    <row r="35" spans="1:28" x14ac:dyDescent="0.3">
      <c r="A35" s="14"/>
      <c r="B35" s="14"/>
      <c r="C35" s="19"/>
      <c r="D35" s="11"/>
      <c r="E35" s="14"/>
      <c r="F35" s="14"/>
      <c r="G35" s="19"/>
      <c r="H35" s="9"/>
      <c r="I35" s="3" t="e">
        <f>COUNTIFS(#REF!,I34,#REF!,"п")</f>
        <v>#REF!</v>
      </c>
      <c r="J35" s="3" t="s">
        <v>51</v>
      </c>
      <c r="K35" s="24">
        <f>IFERROR(I36/I35,0)</f>
        <v>0</v>
      </c>
      <c r="L35" s="10"/>
      <c r="M35" s="3" t="e">
        <f>COUNTIFS(#REF!,M34,#REF!,"п")</f>
        <v>#REF!</v>
      </c>
      <c r="N35" s="3" t="s">
        <v>51</v>
      </c>
      <c r="O35" s="24">
        <f>IFERROR(M36/M35,0)</f>
        <v>0</v>
      </c>
      <c r="P35" s="10"/>
      <c r="Q35" s="3" t="e">
        <f>COUNTIFS(#REF!,Q34,#REF!,"п")</f>
        <v>#REF!</v>
      </c>
      <c r="R35" s="3" t="s">
        <v>51</v>
      </c>
      <c r="S35" s="24">
        <f>IFERROR(Q36/Q35,0)</f>
        <v>0</v>
      </c>
      <c r="T35" s="10"/>
      <c r="U35" s="3" t="e">
        <f>COUNTIFS(#REF!,U34,#REF!,"п")</f>
        <v>#REF!</v>
      </c>
      <c r="V35" s="3" t="s">
        <v>51</v>
      </c>
      <c r="W35" s="24">
        <f>IFERROR(U36/U35,0)</f>
        <v>0</v>
      </c>
      <c r="X35" s="9"/>
      <c r="Y35" s="3" t="e">
        <f>COUNTIFS(#REF!,Y34,#REF!,"п")</f>
        <v>#REF!</v>
      </c>
      <c r="Z35" s="3" t="s">
        <v>51</v>
      </c>
      <c r="AA35" s="24">
        <f>IFERROR(Y36/Y35,0)</f>
        <v>0</v>
      </c>
      <c r="AB35" s="9"/>
    </row>
    <row r="36" spans="1:28" x14ac:dyDescent="0.3">
      <c r="A36" s="14"/>
      <c r="B36" s="14"/>
      <c r="C36" s="19"/>
      <c r="D36" s="11"/>
      <c r="E36" s="14"/>
      <c r="F36" s="14"/>
      <c r="G36" s="19"/>
      <c r="H36" s="9"/>
      <c r="I36" s="3" t="e">
        <f>COUNTIFS(#REF!,I34,#REF!,"п",#REF!,"+")</f>
        <v>#REF!</v>
      </c>
      <c r="J36" s="3" t="s">
        <v>53</v>
      </c>
      <c r="K36" s="24"/>
      <c r="L36" s="10"/>
      <c r="M36" s="3" t="e">
        <f>COUNTIFS(#REF!,M34,#REF!,"п",#REF!,"+")</f>
        <v>#REF!</v>
      </c>
      <c r="N36" s="3" t="s">
        <v>53</v>
      </c>
      <c r="O36" s="24"/>
      <c r="P36" s="10"/>
      <c r="Q36" s="3" t="e">
        <f>COUNTIFS(#REF!,Q34,#REF!,"п",#REF!,"+")</f>
        <v>#REF!</v>
      </c>
      <c r="R36" s="3" t="s">
        <v>53</v>
      </c>
      <c r="S36" s="24"/>
      <c r="T36" s="10"/>
      <c r="U36" s="3" t="e">
        <f>COUNTIFS(#REF!,U34,#REF!,"п",#REF!,"+")</f>
        <v>#REF!</v>
      </c>
      <c r="V36" s="3" t="s">
        <v>53</v>
      </c>
      <c r="W36" s="24"/>
      <c r="X36" s="9"/>
      <c r="Y36" s="3" t="e">
        <f>COUNTIFS(#REF!,Y34,#REF!,"п",#REF!,"+")</f>
        <v>#REF!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 t="e">
        <f>COUNTIFS(#REF!,I34,#REF!,"б")</f>
        <v>#REF!</v>
      </c>
      <c r="J37" s="3" t="s">
        <v>50</v>
      </c>
      <c r="K37" s="24">
        <f>IFERROR(I38/I37,0)</f>
        <v>0</v>
      </c>
      <c r="L37" s="10"/>
      <c r="M37" s="3" t="e">
        <f>COUNTIFS(#REF!,M34,#REF!,"б")</f>
        <v>#REF!</v>
      </c>
      <c r="N37" s="3" t="s">
        <v>50</v>
      </c>
      <c r="O37" s="24">
        <f>IFERROR(M38/M37,0)</f>
        <v>0</v>
      </c>
      <c r="P37" s="10"/>
      <c r="Q37" s="3" t="e">
        <f>COUNTIFS(#REF!,Q34,#REF!,"б")</f>
        <v>#REF!</v>
      </c>
      <c r="R37" s="3" t="s">
        <v>50</v>
      </c>
      <c r="S37" s="24">
        <f>IFERROR(Q38/Q37,0)</f>
        <v>0</v>
      </c>
      <c r="T37" s="10"/>
      <c r="U37" s="3" t="e">
        <f>COUNTIFS(#REF!,U34,#REF!,"б")</f>
        <v>#REF!</v>
      </c>
      <c r="V37" s="3" t="s">
        <v>50</v>
      </c>
      <c r="W37" s="24">
        <f>IFERROR(U38/U37,0)</f>
        <v>0</v>
      </c>
      <c r="X37" s="9"/>
      <c r="Y37" s="3" t="e">
        <f>COUNTIFS(#REF!,Y34,#REF!,"б")</f>
        <v>#REF!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 t="e">
        <f>COUNTIFS(#REF!,I34,#REF!,"б",#REF!,"+")</f>
        <v>#REF!</v>
      </c>
      <c r="J38" s="3" t="s">
        <v>54</v>
      </c>
      <c r="K38" s="24"/>
      <c r="L38" s="10"/>
      <c r="M38" s="3" t="e">
        <f>COUNTIFS(#REF!,M34,#REF!,"б",#REF!,"+")</f>
        <v>#REF!</v>
      </c>
      <c r="N38" s="3" t="s">
        <v>54</v>
      </c>
      <c r="O38" s="24"/>
      <c r="P38" s="10"/>
      <c r="Q38" s="3" t="e">
        <f>COUNTIFS(#REF!,Q34,#REF!,"б",#REF!,"+")</f>
        <v>#REF!</v>
      </c>
      <c r="R38" s="3" t="s">
        <v>54</v>
      </c>
      <c r="S38" s="24"/>
      <c r="T38" s="10"/>
      <c r="U38" s="3" t="e">
        <f>COUNTIFS(#REF!,U34,#REF!,"б",#REF!,"+")</f>
        <v>#REF!</v>
      </c>
      <c r="V38" s="3" t="s">
        <v>54</v>
      </c>
      <c r="W38" s="24"/>
      <c r="X38" s="9"/>
      <c r="Y38" s="3" t="e">
        <f>COUNTIFS(#REF!,Y34,#REF!,"б",#REF!,"+")</f>
        <v>#REF!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 t="e">
        <f>COUNTIFS(#REF!,I34,#REF!,"б",#REF!,"+",#REF!,"+")</f>
        <v>#REF!</v>
      </c>
      <c r="J39" s="3" t="s">
        <v>57</v>
      </c>
      <c r="K39" s="1">
        <f>IFERROR(I39/I38,0)</f>
        <v>0</v>
      </c>
      <c r="L39" s="10"/>
      <c r="M39" s="12" t="e">
        <f>COUNTIFS(#REF!,M34,#REF!,"б",#REF!,"+",#REF!,"+")</f>
        <v>#REF!</v>
      </c>
      <c r="N39" s="3" t="s">
        <v>57</v>
      </c>
      <c r="O39" s="1">
        <f>IFERROR(M39/M38,0)</f>
        <v>0</v>
      </c>
      <c r="P39" s="10"/>
      <c r="Q39" s="12" t="e">
        <f>COUNTIFS(#REF!,Q34,#REF!,"б",#REF!,"+",#REF!,"+")</f>
        <v>#REF!</v>
      </c>
      <c r="R39" s="3" t="s">
        <v>57</v>
      </c>
      <c r="S39" s="1">
        <f>IFERROR(Q39/Q38,0)</f>
        <v>0</v>
      </c>
      <c r="T39" s="10"/>
      <c r="U39" s="12" t="e">
        <f>COUNTIFS(#REF!,U34,#REF!,"б",#REF!,"+",#REF!,"+")</f>
        <v>#REF!</v>
      </c>
      <c r="V39" s="3" t="s">
        <v>57</v>
      </c>
      <c r="W39" s="1">
        <f>IFERROR(U39/U38,0)</f>
        <v>0</v>
      </c>
      <c r="X39" s="9"/>
      <c r="Y39" s="12" t="e">
        <f>COUNTIFS(#REF!,Y34,#REF!,"б",#REF!,"+",#REF!,"+")</f>
        <v>#REF!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 t="e">
        <f>COUNTIFS(#REF!,I34,#REF!,"фол",#REF!,"+")</f>
        <v>#REF!</v>
      </c>
      <c r="J40" s="3" t="s">
        <v>34</v>
      </c>
      <c r="K40" s="1">
        <f>IFERROR(I40/$A$6,0)</f>
        <v>0</v>
      </c>
      <c r="L40" s="10"/>
      <c r="M40" s="3" t="e">
        <f>COUNTIFS(#REF!,M34,#REF!,"фол",#REF!,"+")</f>
        <v>#REF!</v>
      </c>
      <c r="N40" s="3" t="s">
        <v>34</v>
      </c>
      <c r="O40" s="1">
        <f>IFERROR(M40/$A$6,0)</f>
        <v>0</v>
      </c>
      <c r="P40" s="10"/>
      <c r="Q40" s="3" t="e">
        <f>COUNTIFS(#REF!,Q34,#REF!,"фол",#REF!,"+")</f>
        <v>#REF!</v>
      </c>
      <c r="R40" s="3" t="s">
        <v>34</v>
      </c>
      <c r="S40" s="1">
        <f>IFERROR(Q40/$A$6,0)</f>
        <v>0</v>
      </c>
      <c r="T40" s="10"/>
      <c r="U40" s="3" t="e">
        <f>COUNTIFS(#REF!,U34,#REF!,"фол",#REF!,"+")</f>
        <v>#REF!</v>
      </c>
      <c r="V40" s="3" t="s">
        <v>34</v>
      </c>
      <c r="W40" s="1">
        <f>IFERROR(U40/$A$6,0)</f>
        <v>0</v>
      </c>
      <c r="X40" s="9"/>
      <c r="Y40" s="3" t="e">
        <f>COUNTIFS(#REF!,Y34,#REF!,"фол",#REF!,"+")</f>
        <v>#REF!</v>
      </c>
      <c r="Z40" s="3" t="s">
        <v>34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 t="e">
        <f>COUNTIF(#REF!,I34)</f>
        <v>#REF!</v>
      </c>
      <c r="J41" s="3" t="s">
        <v>60</v>
      </c>
      <c r="K41" s="3"/>
      <c r="L41" s="10"/>
      <c r="M41" s="12" t="e">
        <f>COUNTIF(#REF!,M34)</f>
        <v>#REF!</v>
      </c>
      <c r="N41" s="3" t="s">
        <v>60</v>
      </c>
      <c r="O41" s="3"/>
      <c r="P41" s="10"/>
      <c r="Q41" s="12" t="e">
        <f>COUNTIF(#REF!,Q34)</f>
        <v>#REF!</v>
      </c>
      <c r="R41" s="3" t="s">
        <v>60</v>
      </c>
      <c r="S41" s="3"/>
      <c r="T41" s="10"/>
      <c r="U41" s="12" t="e">
        <f>COUNTIF(#REF!,U34)</f>
        <v>#REF!</v>
      </c>
      <c r="V41" s="3" t="s">
        <v>60</v>
      </c>
      <c r="W41" s="3"/>
      <c r="X41" s="9"/>
      <c r="Y41" s="12" t="e">
        <f>COUNTIF(#REF!,Y34)</f>
        <v>#REF!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 t="e">
        <f>COUNTIFS(#REF!,I34,#REF!,"блок",#REF!,"+")</f>
        <v>#REF!</v>
      </c>
      <c r="J42" s="3" t="s">
        <v>61</v>
      </c>
      <c r="K42" s="3"/>
      <c r="L42" s="10"/>
      <c r="M42" s="3" t="e">
        <f>COUNTIFS(#REF!,M34,#REF!,"блок",#REF!,"+")</f>
        <v>#REF!</v>
      </c>
      <c r="N42" s="3" t="s">
        <v>61</v>
      </c>
      <c r="O42" s="3"/>
      <c r="P42" s="10"/>
      <c r="Q42" s="3" t="e">
        <f>COUNTIFS(#REF!,Q34,#REF!,"блок",#REF!,"+")</f>
        <v>#REF!</v>
      </c>
      <c r="R42" s="3" t="s">
        <v>61</v>
      </c>
      <c r="S42" s="3"/>
      <c r="T42" s="10"/>
      <c r="U42" s="3" t="e">
        <f>COUNTIFS(#REF!,U34,#REF!,"блок",#REF!,"+")</f>
        <v>#REF!</v>
      </c>
      <c r="V42" s="3" t="s">
        <v>61</v>
      </c>
      <c r="W42" s="3"/>
      <c r="X42" s="9"/>
      <c r="Y42" s="3" t="e">
        <f>COUNTIFS(#REF!,Y34,#REF!,"блок",#REF!,"+")</f>
        <v>#REF!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 t="e">
        <f>COUNTIFS(#REF!,I34,#REF!,"бул",#REF!,"+")</f>
        <v>#REF!</v>
      </c>
      <c r="J43" s="3" t="s">
        <v>55</v>
      </c>
      <c r="K43" s="24">
        <f>IFERROR(I44/I43,0)</f>
        <v>0</v>
      </c>
      <c r="L43" s="10"/>
      <c r="M43" s="3" t="e">
        <f>COUNTIFS(#REF!,M34,#REF!,"бул",#REF!,"+")</f>
        <v>#REF!</v>
      </c>
      <c r="N43" s="3" t="s">
        <v>55</v>
      </c>
      <c r="O43" s="24">
        <f>IFERROR(M44/M43,0)</f>
        <v>0</v>
      </c>
      <c r="P43" s="10"/>
      <c r="Q43" s="3" t="e">
        <f>COUNTIFS(#REF!,Q34,#REF!,"бул",#REF!,"+")</f>
        <v>#REF!</v>
      </c>
      <c r="R43" s="3" t="s">
        <v>55</v>
      </c>
      <c r="S43" s="24">
        <f>IFERROR(Q44/Q43,0)</f>
        <v>0</v>
      </c>
      <c r="T43" s="10"/>
      <c r="U43" s="3" t="e">
        <f>COUNTIFS(#REF!,U34,#REF!,"бул",#REF!,"+")</f>
        <v>#REF!</v>
      </c>
      <c r="V43" s="3" t="s">
        <v>55</v>
      </c>
      <c r="W43" s="24">
        <f>IFERROR(U44/U43,0)</f>
        <v>0</v>
      </c>
      <c r="X43" s="9"/>
      <c r="Y43" s="3" t="e">
        <f>COUNTIFS(#REF!,Y34,#REF!,"бул",#REF!,"+")</f>
        <v>#REF!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 t="e">
        <f>COUNTIFS(#REF!,I34,#REF!,"бул",#REF!,"+",#REF!,"+")</f>
        <v>#REF!</v>
      </c>
      <c r="J44" s="3" t="s">
        <v>57</v>
      </c>
      <c r="K44" s="24"/>
      <c r="L44" s="10"/>
      <c r="M44" s="12" t="e">
        <f>COUNTIFS(#REF!,M34,#REF!,"бул",#REF!,"+",#REF!,"+")</f>
        <v>#REF!</v>
      </c>
      <c r="N44" s="3" t="s">
        <v>57</v>
      </c>
      <c r="O44" s="24"/>
      <c r="P44" s="10"/>
      <c r="Q44" s="12" t="e">
        <f>COUNTIFS(#REF!,Q34,#REF!,"бул",#REF!,"+",#REF!,"+")</f>
        <v>#REF!</v>
      </c>
      <c r="R44" s="3" t="s">
        <v>57</v>
      </c>
      <c r="S44" s="24"/>
      <c r="T44" s="10"/>
      <c r="U44" s="12" t="e">
        <f>COUNTIFS(#REF!,U34,#REF!,"бул",#REF!,"+",#REF!,"+")</f>
        <v>#REF!</v>
      </c>
      <c r="V44" s="3" t="s">
        <v>57</v>
      </c>
      <c r="W44" s="24"/>
      <c r="X44" s="9"/>
      <c r="Y44" s="12" t="e">
        <f>COUNTIFS(#REF!,Y34,#REF!,"бул",#REF!,"+",#REF!,"+")</f>
        <v>#REF!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 t="e">
        <f>COUNTIFS(#REF!,I34,#REF!,"вб")</f>
        <v>#REF!</v>
      </c>
      <c r="J45" s="3" t="s">
        <v>63</v>
      </c>
      <c r="K45" s="24">
        <f>IFERROR(I46/I45,0)</f>
        <v>0</v>
      </c>
      <c r="L45" s="10"/>
      <c r="M45" s="3" t="e">
        <f>COUNTIFS(#REF!,M34,#REF!,"вб")</f>
        <v>#REF!</v>
      </c>
      <c r="N45" s="3" t="s">
        <v>63</v>
      </c>
      <c r="O45" s="24">
        <f>IFERROR(M46/M45,0)</f>
        <v>0</v>
      </c>
      <c r="P45" s="10"/>
      <c r="Q45" s="3" t="e">
        <f>COUNTIFS(#REF!,Q34,#REF!,"вб")</f>
        <v>#REF!</v>
      </c>
      <c r="R45" s="3" t="s">
        <v>63</v>
      </c>
      <c r="S45" s="24">
        <f>IFERROR(Q46/Q45,0)</f>
        <v>0</v>
      </c>
      <c r="T45" s="10"/>
      <c r="U45" s="3" t="e">
        <f>COUNTIFS(#REF!,U34,#REF!,"вб")</f>
        <v>#REF!</v>
      </c>
      <c r="V45" s="3" t="s">
        <v>63</v>
      </c>
      <c r="W45" s="24">
        <f>IFERROR(U46/U45,0)</f>
        <v>0</v>
      </c>
      <c r="X45" s="9"/>
      <c r="Y45" s="3" t="e">
        <f>COUNTIFS(#REF!,Y34,#REF!,"вб")</f>
        <v>#REF!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 t="e">
        <f>COUNTIFS(#REF!,I34,#REF!,"вб",#REF!,"+")</f>
        <v>#REF!</v>
      </c>
      <c r="J46" s="3" t="s">
        <v>65</v>
      </c>
      <c r="K46" s="24"/>
      <c r="L46" s="10"/>
      <c r="M46" s="3" t="e">
        <f>COUNTIFS(#REF!,M34,#REF!,"вб",#REF!,"+")</f>
        <v>#REF!</v>
      </c>
      <c r="N46" s="3" t="s">
        <v>65</v>
      </c>
      <c r="O46" s="24"/>
      <c r="P46" s="10"/>
      <c r="Q46" s="3" t="e">
        <f>COUNTIFS(#REF!,Q34,#REF!,"вб",#REF!,"+")</f>
        <v>#REF!</v>
      </c>
      <c r="R46" s="3" t="s">
        <v>65</v>
      </c>
      <c r="S46" s="24"/>
      <c r="T46" s="10"/>
      <c r="U46" s="3" t="e">
        <f>COUNTIFS(#REF!,U34,#REF!,"вб",#REF!,"+")</f>
        <v>#REF!</v>
      </c>
      <c r="V46" s="3" t="s">
        <v>65</v>
      </c>
      <c r="W46" s="24"/>
      <c r="X46" s="9"/>
      <c r="Y46" s="3" t="e">
        <f>COUNTIFS(#REF!,Y34,#REF!,"вб",#REF!,"+")</f>
        <v>#REF!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 t="e">
        <f>COUNTIFS(#REF!,I34,#REF!,"ош",#REF!,"+")</f>
        <v>#REF!</v>
      </c>
      <c r="J47" s="3" t="s">
        <v>66</v>
      </c>
      <c r="K47" s="1"/>
      <c r="L47" s="10"/>
      <c r="M47" s="3" t="e">
        <f>COUNTIFS(#REF!,M34,#REF!,"ош",#REF!,"+")</f>
        <v>#REF!</v>
      </c>
      <c r="N47" s="3" t="s">
        <v>66</v>
      </c>
      <c r="O47" s="1"/>
      <c r="P47" s="10"/>
      <c r="Q47" s="3" t="e">
        <f>COUNTIFS(#REF!,Q34,#REF!,"ош",#REF!,"+")</f>
        <v>#REF!</v>
      </c>
      <c r="R47" s="3" t="s">
        <v>66</v>
      </c>
      <c r="S47" s="1"/>
      <c r="T47" s="10"/>
      <c r="U47" s="3" t="e">
        <f>COUNTIFS(#REF!,U34,#REF!,"ош",#REF!,"+")</f>
        <v>#REF!</v>
      </c>
      <c r="V47" s="3" t="s">
        <v>66</v>
      </c>
      <c r="W47" s="1"/>
      <c r="X47" s="9"/>
      <c r="Y47" s="3" t="e">
        <f>COUNTIFS(#REF!,Y34,#REF!,"ош",#REF!,"+")</f>
        <v>#REF!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 t="e">
        <f>COUNTIFS(#REF!,I34,#REF!,"отбор",#REF!,"+")</f>
        <v>#REF!</v>
      </c>
      <c r="J48" s="3" t="s">
        <v>68</v>
      </c>
      <c r="K48" s="1"/>
      <c r="L48" s="10"/>
      <c r="M48" s="3" t="e">
        <f>COUNTIFS(#REF!,M34,#REF!,"отбор",#REF!,"+")</f>
        <v>#REF!</v>
      </c>
      <c r="N48" s="3" t="s">
        <v>68</v>
      </c>
      <c r="O48" s="1"/>
      <c r="P48" s="10"/>
      <c r="Q48" s="3" t="e">
        <f>COUNTIFS(#REF!,Q34,#REF!,"отбор",#REF!,"+")</f>
        <v>#REF!</v>
      </c>
      <c r="R48" s="3" t="s">
        <v>68</v>
      </c>
      <c r="S48" s="1"/>
      <c r="T48" s="10"/>
      <c r="U48" s="3" t="e">
        <f>COUNTIFS(#REF!,U34,#REF!,"отбор",#REF!,"+")</f>
        <v>#REF!</v>
      </c>
      <c r="V48" s="3" t="s">
        <v>68</v>
      </c>
      <c r="W48" s="1"/>
      <c r="X48" s="9"/>
      <c r="Y48" s="3" t="e">
        <f>COUNTIFS(#REF!,Y34,#REF!,"отбор",#REF!,"+")</f>
        <v>#REF!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 t="e">
        <f>SUMIF(#REF!,I34,#REF!)</f>
        <v>#REF!</v>
      </c>
      <c r="J49" s="3" t="s">
        <v>69</v>
      </c>
      <c r="K49" s="1"/>
      <c r="L49" s="10"/>
      <c r="M49" s="3" t="e">
        <f>SUMIF(#REF!,M34,#REF!)</f>
        <v>#REF!</v>
      </c>
      <c r="N49" s="3" t="s">
        <v>69</v>
      </c>
      <c r="O49" s="1"/>
      <c r="P49" s="10"/>
      <c r="Q49" s="3" t="e">
        <f>SUMIF(#REF!,Q34,#REF!)</f>
        <v>#REF!</v>
      </c>
      <c r="R49" s="3" t="s">
        <v>69</v>
      </c>
      <c r="S49" s="1"/>
      <c r="T49" s="10"/>
      <c r="U49" s="3" t="e">
        <f>SUMIF(#REF!,U34,#REF!)</f>
        <v>#REF!</v>
      </c>
      <c r="V49" s="3" t="s">
        <v>69</v>
      </c>
      <c r="W49" s="1"/>
      <c r="X49" s="9"/>
      <c r="Y49" s="3" t="e">
        <f>SUMIF(#REF!,Y34,#REF!)</f>
        <v>#REF!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E20:G20"/>
    <mergeCell ref="K20:K21"/>
    <mergeCell ref="O20:O21"/>
    <mergeCell ref="S20:S21"/>
    <mergeCell ref="W20:W21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1"/>
  <sheetViews>
    <sheetView zoomScaleNormal="100" workbookViewId="0">
      <selection activeCell="N18" sqref="N18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5" t="s">
        <v>0</v>
      </c>
      <c r="B1" s="6">
        <v>45619</v>
      </c>
      <c r="D1" s="7" t="s">
        <v>1</v>
      </c>
      <c r="E1" s="4"/>
      <c r="F1" s="4"/>
      <c r="G1" s="22" t="s">
        <v>33</v>
      </c>
      <c r="H1" s="22"/>
      <c r="I1" s="23" t="s">
        <v>3</v>
      </c>
      <c r="J1" s="23"/>
      <c r="K1" s="23"/>
      <c r="L1" s="23"/>
      <c r="M1" s="23"/>
    </row>
    <row r="2" spans="1:27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116</v>
      </c>
      <c r="H2" s="4"/>
      <c r="I2" s="4" t="s">
        <v>113</v>
      </c>
      <c r="J2" s="4" t="s">
        <v>114</v>
      </c>
      <c r="K2" s="4" t="s">
        <v>115</v>
      </c>
      <c r="L2" s="4" t="s">
        <v>9</v>
      </c>
      <c r="M2" s="4" t="s">
        <v>10</v>
      </c>
      <c r="O2" s="4" t="s">
        <v>112</v>
      </c>
      <c r="P2" s="4" t="s">
        <v>111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">
      <c r="B3" s="4" t="s">
        <v>97</v>
      </c>
      <c r="C3" s="4" t="s">
        <v>13</v>
      </c>
      <c r="D3" s="4"/>
      <c r="E3" s="4" t="s">
        <v>11</v>
      </c>
      <c r="F3" s="4"/>
      <c r="G3" s="4" t="s">
        <v>35</v>
      </c>
      <c r="H3" s="5"/>
      <c r="I3" s="4" t="s">
        <v>15</v>
      </c>
      <c r="J3" s="4" t="s">
        <v>12</v>
      </c>
      <c r="K3" s="4"/>
      <c r="L3" s="5"/>
      <c r="M3" s="4" t="s">
        <v>16</v>
      </c>
      <c r="O3" t="s">
        <v>11</v>
      </c>
      <c r="P3" s="4">
        <f>COUNTIF(Q3:AD3,"+")-COUNTIF(Q3:AD3,"-")</f>
        <v>4</v>
      </c>
      <c r="Q3" s="4" t="s">
        <v>13</v>
      </c>
      <c r="R3" s="4" t="s">
        <v>13</v>
      </c>
      <c r="S3" s="4" t="s">
        <v>13</v>
      </c>
      <c r="T3" s="4" t="s">
        <v>13</v>
      </c>
      <c r="U3" s="4"/>
      <c r="V3" s="4"/>
      <c r="W3" s="4"/>
      <c r="X3" s="4"/>
      <c r="Y3" s="4"/>
      <c r="Z3" s="4"/>
      <c r="AA3" s="4"/>
    </row>
    <row r="4" spans="1:27" x14ac:dyDescent="0.3">
      <c r="B4" s="4" t="s">
        <v>98</v>
      </c>
      <c r="C4" s="4" t="s">
        <v>13</v>
      </c>
      <c r="D4" s="4"/>
      <c r="E4" s="4" t="s">
        <v>20</v>
      </c>
      <c r="F4" s="4"/>
      <c r="G4" s="4" t="s">
        <v>35</v>
      </c>
      <c r="H4" s="5"/>
      <c r="I4" s="4" t="s">
        <v>15</v>
      </c>
      <c r="J4" s="4" t="s">
        <v>12</v>
      </c>
      <c r="K4" s="4"/>
      <c r="M4" s="4" t="s">
        <v>16</v>
      </c>
      <c r="O4" t="s">
        <v>17</v>
      </c>
      <c r="P4" s="4">
        <f t="shared" ref="P3:P17" si="0">COUNTIF(Q4:AD4,"+")-COUNTIF(Q4:AD4,"-")</f>
        <v>4</v>
      </c>
      <c r="Q4" s="4" t="s">
        <v>13</v>
      </c>
      <c r="R4" s="4" t="s">
        <v>13</v>
      </c>
      <c r="S4" s="4" t="s">
        <v>13</v>
      </c>
      <c r="T4" s="4" t="s">
        <v>13</v>
      </c>
      <c r="U4" s="4"/>
      <c r="V4" s="4"/>
      <c r="W4" s="4"/>
      <c r="X4" s="4"/>
      <c r="Y4" s="4"/>
      <c r="Z4" s="4"/>
      <c r="AA4" s="4"/>
    </row>
    <row r="5" spans="1:27" x14ac:dyDescent="0.3">
      <c r="B5" s="4" t="s">
        <v>15</v>
      </c>
      <c r="C5" s="4" t="s">
        <v>13</v>
      </c>
      <c r="D5" s="4" t="s">
        <v>12</v>
      </c>
      <c r="E5" s="4" t="s">
        <v>11</v>
      </c>
      <c r="F5" s="4"/>
      <c r="G5" s="4" t="s">
        <v>35</v>
      </c>
      <c r="H5" s="5"/>
      <c r="I5" s="4" t="s">
        <v>15</v>
      </c>
      <c r="J5" s="4" t="s">
        <v>13</v>
      </c>
      <c r="K5" s="4" t="s">
        <v>12</v>
      </c>
      <c r="M5" s="4" t="s">
        <v>16</v>
      </c>
      <c r="O5" t="s">
        <v>18</v>
      </c>
      <c r="P5" s="4">
        <f t="shared" si="0"/>
        <v>2</v>
      </c>
      <c r="Q5" s="4" t="s">
        <v>13</v>
      </c>
      <c r="R5" s="4" t="s">
        <v>13</v>
      </c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B6" s="4" t="s">
        <v>97</v>
      </c>
      <c r="C6" s="4" t="s">
        <v>13</v>
      </c>
      <c r="D6" s="4"/>
      <c r="E6" s="4" t="s">
        <v>21</v>
      </c>
      <c r="F6" s="4"/>
      <c r="G6" s="4" t="s">
        <v>35</v>
      </c>
      <c r="H6" s="5"/>
      <c r="I6" s="4" t="s">
        <v>15</v>
      </c>
      <c r="J6" s="4" t="s">
        <v>13</v>
      </c>
      <c r="K6" s="4" t="s">
        <v>12</v>
      </c>
      <c r="M6" s="4" t="s">
        <v>16</v>
      </c>
      <c r="O6" t="s">
        <v>19</v>
      </c>
      <c r="P6" s="4">
        <f t="shared" si="0"/>
        <v>5</v>
      </c>
      <c r="Q6" s="4" t="s">
        <v>13</v>
      </c>
      <c r="R6" s="4" t="s">
        <v>13</v>
      </c>
      <c r="S6" s="4" t="s">
        <v>13</v>
      </c>
      <c r="T6" s="4" t="s">
        <v>13</v>
      </c>
      <c r="U6" s="4" t="s">
        <v>13</v>
      </c>
      <c r="V6" s="4"/>
      <c r="W6" s="4"/>
      <c r="X6" s="4"/>
      <c r="Y6" s="4"/>
      <c r="Z6" s="4"/>
      <c r="AA6" s="4"/>
    </row>
    <row r="7" spans="1:27" x14ac:dyDescent="0.3">
      <c r="B7" s="4" t="s">
        <v>15</v>
      </c>
      <c r="C7" s="4" t="s">
        <v>12</v>
      </c>
      <c r="D7" s="4"/>
      <c r="E7" s="4" t="s">
        <v>19</v>
      </c>
      <c r="F7" s="4"/>
      <c r="G7" s="4" t="s">
        <v>35</v>
      </c>
      <c r="I7" s="4" t="s">
        <v>15</v>
      </c>
      <c r="J7" s="4" t="s">
        <v>12</v>
      </c>
      <c r="K7" s="4"/>
      <c r="M7" s="4" t="s">
        <v>16</v>
      </c>
      <c r="O7" t="s">
        <v>20</v>
      </c>
      <c r="P7" s="4">
        <f t="shared" si="0"/>
        <v>3</v>
      </c>
      <c r="Q7" s="4" t="s">
        <v>13</v>
      </c>
      <c r="R7" s="4" t="s">
        <v>13</v>
      </c>
      <c r="S7" s="4" t="s">
        <v>13</v>
      </c>
      <c r="T7" s="4"/>
      <c r="U7" s="4"/>
      <c r="V7" s="4"/>
      <c r="W7" s="4"/>
      <c r="X7" s="4"/>
      <c r="Y7" s="4"/>
      <c r="Z7" s="4"/>
      <c r="AA7" s="4"/>
    </row>
    <row r="8" spans="1:27" x14ac:dyDescent="0.3">
      <c r="B8" s="4" t="s">
        <v>15</v>
      </c>
      <c r="C8" s="4" t="s">
        <v>12</v>
      </c>
      <c r="D8" s="4"/>
      <c r="E8" s="4" t="s">
        <v>23</v>
      </c>
      <c r="F8" s="4"/>
      <c r="G8" s="4" t="s">
        <v>35</v>
      </c>
      <c r="I8" s="4" t="s">
        <v>15</v>
      </c>
      <c r="J8" s="4" t="s">
        <v>13</v>
      </c>
      <c r="K8" s="4" t="s">
        <v>12</v>
      </c>
      <c r="M8" s="4" t="s">
        <v>16</v>
      </c>
      <c r="O8" t="s">
        <v>21</v>
      </c>
      <c r="P8" s="4">
        <f t="shared" si="0"/>
        <v>3</v>
      </c>
      <c r="Q8" s="4" t="s">
        <v>13</v>
      </c>
      <c r="R8" s="4" t="s">
        <v>13</v>
      </c>
      <c r="S8" s="4" t="s">
        <v>13</v>
      </c>
      <c r="T8" s="4"/>
      <c r="U8" s="4"/>
      <c r="V8" s="4"/>
      <c r="W8" s="4"/>
      <c r="X8" s="4"/>
      <c r="Y8" s="4"/>
      <c r="Z8" s="4"/>
      <c r="AA8" s="4"/>
    </row>
    <row r="9" spans="1:27" x14ac:dyDescent="0.3">
      <c r="B9" s="4" t="s">
        <v>101</v>
      </c>
      <c r="C9" s="4" t="s">
        <v>13</v>
      </c>
      <c r="D9" s="4"/>
      <c r="E9" s="4" t="s">
        <v>23</v>
      </c>
      <c r="F9" s="4"/>
      <c r="G9" s="4" t="s">
        <v>35</v>
      </c>
      <c r="I9" s="4" t="s">
        <v>15</v>
      </c>
      <c r="J9" s="4" t="s">
        <v>13</v>
      </c>
      <c r="K9" s="4" t="s">
        <v>12</v>
      </c>
      <c r="M9" s="4" t="s">
        <v>16</v>
      </c>
      <c r="O9" t="s">
        <v>22</v>
      </c>
      <c r="P9" s="4">
        <f t="shared" si="0"/>
        <v>3</v>
      </c>
      <c r="Q9" s="4" t="s">
        <v>13</v>
      </c>
      <c r="R9" s="4" t="s">
        <v>13</v>
      </c>
      <c r="S9" s="4" t="s">
        <v>13</v>
      </c>
      <c r="T9" s="4"/>
      <c r="U9" s="4"/>
      <c r="V9" s="4"/>
      <c r="W9" s="4"/>
      <c r="X9" s="4"/>
      <c r="Y9" s="4"/>
      <c r="Z9" s="4"/>
      <c r="AA9" s="4"/>
    </row>
    <row r="10" spans="1:27" x14ac:dyDescent="0.3">
      <c r="B10" s="4" t="s">
        <v>97</v>
      </c>
      <c r="C10" s="4" t="s">
        <v>12</v>
      </c>
      <c r="D10" s="4"/>
      <c r="E10" s="4" t="s">
        <v>30</v>
      </c>
      <c r="F10" s="4"/>
      <c r="G10" s="4" t="s">
        <v>35</v>
      </c>
      <c r="I10" s="4" t="s">
        <v>15</v>
      </c>
      <c r="J10" s="4" t="s">
        <v>13</v>
      </c>
      <c r="K10" s="4" t="s">
        <v>12</v>
      </c>
      <c r="M10" s="4" t="s">
        <v>16</v>
      </c>
      <c r="O10" t="s">
        <v>23</v>
      </c>
      <c r="P10" s="4">
        <f t="shared" si="0"/>
        <v>3</v>
      </c>
      <c r="Q10" s="4" t="s">
        <v>13</v>
      </c>
      <c r="R10" s="4" t="s">
        <v>13</v>
      </c>
      <c r="S10" s="4" t="s">
        <v>13</v>
      </c>
      <c r="T10" s="4"/>
      <c r="U10" s="4"/>
      <c r="V10" s="4"/>
      <c r="W10" s="4"/>
      <c r="X10" s="4"/>
      <c r="Y10" s="4"/>
      <c r="Z10" s="4"/>
      <c r="AA10" s="4"/>
    </row>
    <row r="11" spans="1:27" x14ac:dyDescent="0.3">
      <c r="B11" s="4" t="s">
        <v>97</v>
      </c>
      <c r="C11" s="4" t="s">
        <v>13</v>
      </c>
      <c r="D11" s="4"/>
      <c r="E11" s="4" t="s">
        <v>26</v>
      </c>
      <c r="F11" s="4"/>
      <c r="G11" s="4" t="s">
        <v>35</v>
      </c>
      <c r="I11" s="4" t="s">
        <v>15</v>
      </c>
      <c r="J11" s="4" t="s">
        <v>13</v>
      </c>
      <c r="K11" s="4" t="s">
        <v>12</v>
      </c>
      <c r="M11" s="4" t="s">
        <v>16</v>
      </c>
      <c r="O11" t="s">
        <v>24</v>
      </c>
      <c r="P11" s="4">
        <f t="shared" si="0"/>
        <v>3</v>
      </c>
      <c r="Q11" s="4" t="s">
        <v>13</v>
      </c>
      <c r="R11" s="4" t="s">
        <v>13</v>
      </c>
      <c r="S11" s="4" t="s">
        <v>13</v>
      </c>
      <c r="T11" s="4"/>
      <c r="U11" s="4"/>
      <c r="V11" s="4"/>
      <c r="W11" s="4"/>
      <c r="X11" s="4"/>
      <c r="Y11" s="4"/>
      <c r="Z11" s="4"/>
      <c r="AA11" s="4"/>
    </row>
    <row r="12" spans="1:27" x14ac:dyDescent="0.3">
      <c r="B12" s="4" t="s">
        <v>98</v>
      </c>
      <c r="C12" s="4" t="s">
        <v>13</v>
      </c>
      <c r="D12" s="4"/>
      <c r="E12" s="4" t="s">
        <v>18</v>
      </c>
      <c r="F12" s="4"/>
      <c r="G12" s="4" t="s">
        <v>35</v>
      </c>
      <c r="I12" s="4" t="s">
        <v>15</v>
      </c>
      <c r="J12" s="4" t="s">
        <v>13</v>
      </c>
      <c r="K12" s="4" t="s">
        <v>12</v>
      </c>
      <c r="M12" s="4" t="s">
        <v>16</v>
      </c>
      <c r="O12" t="s">
        <v>25</v>
      </c>
      <c r="P12" s="4">
        <f t="shared" si="0"/>
        <v>4</v>
      </c>
      <c r="Q12" s="4" t="s">
        <v>13</v>
      </c>
      <c r="R12" s="4" t="s">
        <v>13</v>
      </c>
      <c r="S12" s="4" t="s">
        <v>13</v>
      </c>
      <c r="T12" s="4" t="s">
        <v>13</v>
      </c>
      <c r="U12" s="4"/>
      <c r="V12" s="4"/>
      <c r="W12" s="4"/>
      <c r="X12" s="4"/>
      <c r="Y12" s="4"/>
      <c r="Z12" s="4"/>
      <c r="AA12" s="4"/>
    </row>
    <row r="13" spans="1:27" x14ac:dyDescent="0.3">
      <c r="B13" s="4" t="s">
        <v>15</v>
      </c>
      <c r="C13" s="4" t="s">
        <v>12</v>
      </c>
      <c r="D13" s="4"/>
      <c r="E13" s="4" t="s">
        <v>20</v>
      </c>
      <c r="F13" s="4"/>
      <c r="G13" s="4" t="s">
        <v>35</v>
      </c>
      <c r="I13" s="4" t="s">
        <v>15</v>
      </c>
      <c r="J13" s="4" t="s">
        <v>13</v>
      </c>
      <c r="K13" s="4" t="s">
        <v>12</v>
      </c>
      <c r="M13" s="4" t="s">
        <v>31</v>
      </c>
      <c r="O13" t="s">
        <v>26</v>
      </c>
      <c r="P13" s="4">
        <f t="shared" si="0"/>
        <v>1</v>
      </c>
      <c r="Q13" s="4" t="s">
        <v>13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B14" s="4" t="s">
        <v>98</v>
      </c>
      <c r="C14" s="4" t="s">
        <v>12</v>
      </c>
      <c r="D14" s="4"/>
      <c r="E14" s="4" t="s">
        <v>17</v>
      </c>
      <c r="F14" s="4"/>
      <c r="G14" s="4" t="s">
        <v>35</v>
      </c>
      <c r="I14" s="4" t="s">
        <v>15</v>
      </c>
      <c r="J14" s="4" t="s">
        <v>13</v>
      </c>
      <c r="K14" s="4" t="s">
        <v>12</v>
      </c>
      <c r="M14" s="4" t="s">
        <v>31</v>
      </c>
      <c r="O14" t="s">
        <v>27</v>
      </c>
      <c r="P14" s="4">
        <f t="shared" si="0"/>
        <v>2</v>
      </c>
      <c r="Q14" s="4" t="s">
        <v>13</v>
      </c>
      <c r="R14" s="4" t="s">
        <v>13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B15" s="4" t="s">
        <v>15</v>
      </c>
      <c r="C15" s="4" t="s">
        <v>12</v>
      </c>
      <c r="D15" s="4"/>
      <c r="E15" s="4" t="s">
        <v>19</v>
      </c>
      <c r="F15" s="4"/>
      <c r="G15" s="4" t="s">
        <v>35</v>
      </c>
      <c r="I15" s="4" t="s">
        <v>15</v>
      </c>
      <c r="J15" s="4" t="s">
        <v>13</v>
      </c>
      <c r="K15" s="4" t="s">
        <v>12</v>
      </c>
      <c r="M15" s="4" t="s">
        <v>31</v>
      </c>
      <c r="O15" t="s">
        <v>28</v>
      </c>
      <c r="P15" s="4">
        <f t="shared" si="0"/>
        <v>1</v>
      </c>
      <c r="Q15" s="4" t="s">
        <v>13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B16" s="20" t="s">
        <v>15</v>
      </c>
      <c r="C16" s="20" t="s">
        <v>13</v>
      </c>
      <c r="D16" s="20" t="s">
        <v>13</v>
      </c>
      <c r="E16" s="20" t="s">
        <v>19</v>
      </c>
      <c r="F16" s="4"/>
      <c r="G16" s="4" t="s">
        <v>35</v>
      </c>
      <c r="I16" s="4"/>
      <c r="J16" s="4"/>
      <c r="K16" s="4"/>
      <c r="M16" s="4"/>
      <c r="O16" t="s">
        <v>29</v>
      </c>
      <c r="P16" s="4">
        <f t="shared" si="0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3">
      <c r="B17" s="4" t="s">
        <v>97</v>
      </c>
      <c r="C17" s="4" t="s">
        <v>12</v>
      </c>
      <c r="D17" s="4"/>
      <c r="E17" s="4" t="s">
        <v>21</v>
      </c>
      <c r="F17" s="4"/>
      <c r="G17" s="4" t="s">
        <v>35</v>
      </c>
      <c r="I17" s="4"/>
      <c r="J17" s="4"/>
      <c r="K17" s="4"/>
      <c r="O17" t="s">
        <v>30</v>
      </c>
      <c r="P17" s="4">
        <f t="shared" si="0"/>
        <v>1</v>
      </c>
      <c r="Q17" s="4" t="s">
        <v>13</v>
      </c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x14ac:dyDescent="0.3">
      <c r="B18" s="4" t="s">
        <v>98</v>
      </c>
      <c r="C18" s="4" t="s">
        <v>13</v>
      </c>
      <c r="D18" s="4"/>
      <c r="E18" s="4" t="s">
        <v>22</v>
      </c>
      <c r="F18" s="4"/>
      <c r="G18" s="4" t="s">
        <v>35</v>
      </c>
      <c r="I18" s="4"/>
      <c r="J18" s="4"/>
      <c r="K18" s="4"/>
    </row>
    <row r="19" spans="2:27" x14ac:dyDescent="0.3">
      <c r="B19" s="4" t="s">
        <v>15</v>
      </c>
      <c r="C19" s="4" t="s">
        <v>13</v>
      </c>
      <c r="D19" s="4" t="s">
        <v>12</v>
      </c>
      <c r="E19" s="4" t="s">
        <v>23</v>
      </c>
      <c r="F19" s="4"/>
      <c r="G19" s="4" t="s">
        <v>35</v>
      </c>
      <c r="I19" s="4"/>
      <c r="J19" s="4"/>
      <c r="K19" s="4"/>
    </row>
    <row r="20" spans="2:27" x14ac:dyDescent="0.3">
      <c r="B20" s="4" t="s">
        <v>15</v>
      </c>
      <c r="C20" s="4" t="s">
        <v>13</v>
      </c>
      <c r="D20" s="4" t="s">
        <v>12</v>
      </c>
      <c r="E20" s="4" t="s">
        <v>21</v>
      </c>
      <c r="F20" s="4"/>
      <c r="G20" s="4" t="s">
        <v>35</v>
      </c>
      <c r="I20" s="4"/>
      <c r="J20" s="4"/>
      <c r="K20" s="4"/>
    </row>
    <row r="21" spans="2:27" x14ac:dyDescent="0.3">
      <c r="B21" s="4" t="s">
        <v>98</v>
      </c>
      <c r="C21" s="4" t="s">
        <v>13</v>
      </c>
      <c r="D21" s="4"/>
      <c r="E21" s="4" t="s">
        <v>21</v>
      </c>
      <c r="F21" s="4"/>
      <c r="G21" s="4" t="s">
        <v>35</v>
      </c>
      <c r="I21" s="4"/>
      <c r="J21" s="4"/>
      <c r="K21" s="4"/>
    </row>
    <row r="22" spans="2:27" x14ac:dyDescent="0.3">
      <c r="B22" s="4" t="s">
        <v>98</v>
      </c>
      <c r="C22" s="4" t="s">
        <v>13</v>
      </c>
      <c r="D22" s="4"/>
      <c r="E22" s="4" t="s">
        <v>19</v>
      </c>
      <c r="F22" s="4"/>
      <c r="G22" s="4" t="s">
        <v>35</v>
      </c>
      <c r="I22" s="4"/>
      <c r="J22" s="4"/>
      <c r="K22" s="4"/>
    </row>
    <row r="23" spans="2:27" x14ac:dyDescent="0.3">
      <c r="B23" s="4" t="s">
        <v>98</v>
      </c>
      <c r="C23" s="4" t="s">
        <v>13</v>
      </c>
      <c r="D23" s="4"/>
      <c r="E23" s="4" t="s">
        <v>24</v>
      </c>
      <c r="F23" s="4"/>
      <c r="G23" s="4" t="s">
        <v>35</v>
      </c>
      <c r="I23" s="4"/>
      <c r="J23" s="4"/>
      <c r="K23" s="4"/>
    </row>
    <row r="24" spans="2:27" x14ac:dyDescent="0.3">
      <c r="B24" s="4" t="s">
        <v>98</v>
      </c>
      <c r="C24" s="4" t="s">
        <v>12</v>
      </c>
      <c r="D24" s="4"/>
      <c r="E24" s="4" t="s">
        <v>23</v>
      </c>
      <c r="F24" s="4"/>
      <c r="G24" s="4" t="s">
        <v>35</v>
      </c>
      <c r="I24" s="4"/>
      <c r="J24" s="4"/>
      <c r="K24" s="4"/>
    </row>
    <row r="25" spans="2:27" x14ac:dyDescent="0.3">
      <c r="B25" s="4" t="s">
        <v>98</v>
      </c>
      <c r="C25" s="4" t="s">
        <v>13</v>
      </c>
      <c r="D25" s="4"/>
      <c r="E25" s="4" t="s">
        <v>21</v>
      </c>
      <c r="F25" s="4"/>
      <c r="G25" s="4" t="s">
        <v>35</v>
      </c>
      <c r="I25" s="4"/>
      <c r="J25" s="4"/>
      <c r="K25" s="4"/>
    </row>
    <row r="26" spans="2:27" x14ac:dyDescent="0.3">
      <c r="B26" s="4" t="s">
        <v>98</v>
      </c>
      <c r="C26" s="4" t="s">
        <v>13</v>
      </c>
      <c r="D26" s="4"/>
      <c r="E26" s="4" t="s">
        <v>19</v>
      </c>
      <c r="F26" s="4"/>
      <c r="G26" s="4" t="s">
        <v>35</v>
      </c>
      <c r="I26" s="4"/>
      <c r="J26" s="4"/>
      <c r="K26" s="4"/>
    </row>
    <row r="27" spans="2:27" x14ac:dyDescent="0.3">
      <c r="B27" s="4" t="s">
        <v>98</v>
      </c>
      <c r="C27" s="4" t="s">
        <v>13</v>
      </c>
      <c r="D27" s="4"/>
      <c r="E27" s="4" t="s">
        <v>19</v>
      </c>
      <c r="F27" s="4"/>
      <c r="G27" s="4" t="s">
        <v>35</v>
      </c>
      <c r="I27" s="4"/>
      <c r="J27" s="4"/>
      <c r="K27" s="4"/>
    </row>
    <row r="28" spans="2:27" x14ac:dyDescent="0.3">
      <c r="B28" s="4" t="s">
        <v>15</v>
      </c>
      <c r="C28" s="4" t="s">
        <v>12</v>
      </c>
      <c r="D28" s="4"/>
      <c r="E28" s="4" t="s">
        <v>19</v>
      </c>
      <c r="F28" s="4"/>
      <c r="G28" s="4" t="s">
        <v>35</v>
      </c>
      <c r="I28" s="4"/>
      <c r="J28" s="4"/>
      <c r="K28" s="4"/>
    </row>
    <row r="29" spans="2:27" x14ac:dyDescent="0.3">
      <c r="B29" s="4" t="s">
        <v>98</v>
      </c>
      <c r="C29" s="4" t="s">
        <v>13</v>
      </c>
      <c r="D29" s="4"/>
      <c r="E29" s="4" t="s">
        <v>24</v>
      </c>
      <c r="F29" s="4"/>
      <c r="G29" s="4" t="s">
        <v>35</v>
      </c>
      <c r="I29" s="4"/>
      <c r="J29" s="4"/>
      <c r="K29" s="4"/>
    </row>
    <row r="30" spans="2:27" x14ac:dyDescent="0.3">
      <c r="B30" s="4" t="s">
        <v>98</v>
      </c>
      <c r="C30" s="4" t="s">
        <v>13</v>
      </c>
      <c r="D30" s="4"/>
      <c r="E30" s="4" t="s">
        <v>19</v>
      </c>
      <c r="F30" s="4"/>
      <c r="G30" s="4" t="s">
        <v>35</v>
      </c>
      <c r="I30" s="4"/>
      <c r="J30" s="4"/>
      <c r="K30" s="4"/>
    </row>
    <row r="31" spans="2:27" x14ac:dyDescent="0.3">
      <c r="B31" s="20" t="s">
        <v>15</v>
      </c>
      <c r="C31" s="20" t="s">
        <v>13</v>
      </c>
      <c r="D31" s="20" t="s">
        <v>13</v>
      </c>
      <c r="E31" s="20" t="s">
        <v>23</v>
      </c>
      <c r="F31" s="20" t="s">
        <v>19</v>
      </c>
      <c r="G31" s="4" t="s">
        <v>35</v>
      </c>
      <c r="I31" s="4"/>
      <c r="J31" s="4"/>
      <c r="K31" s="4"/>
    </row>
    <row r="32" spans="2:27" x14ac:dyDescent="0.3">
      <c r="B32" s="4" t="s">
        <v>97</v>
      </c>
      <c r="C32" s="4" t="s">
        <v>12</v>
      </c>
      <c r="D32" s="4"/>
      <c r="E32" s="4" t="s">
        <v>26</v>
      </c>
      <c r="F32" s="4"/>
      <c r="G32" s="4" t="s">
        <v>35</v>
      </c>
      <c r="I32" s="4"/>
      <c r="J32" s="4"/>
      <c r="K32" s="4"/>
    </row>
    <row r="33" spans="2:11" x14ac:dyDescent="0.3">
      <c r="B33" s="4" t="s">
        <v>97</v>
      </c>
      <c r="C33" s="4" t="s">
        <v>13</v>
      </c>
      <c r="D33" s="4"/>
      <c r="E33" s="4" t="s">
        <v>11</v>
      </c>
      <c r="F33" s="4"/>
      <c r="G33" s="4" t="s">
        <v>35</v>
      </c>
      <c r="I33" s="4"/>
      <c r="J33" s="4"/>
      <c r="K33" s="4"/>
    </row>
    <row r="34" spans="2:11" x14ac:dyDescent="0.3">
      <c r="B34" s="4" t="s">
        <v>98</v>
      </c>
      <c r="C34" s="4" t="s">
        <v>13</v>
      </c>
      <c r="D34" s="4"/>
      <c r="E34" s="4" t="s">
        <v>25</v>
      </c>
      <c r="F34" s="4"/>
      <c r="G34" s="4" t="s">
        <v>35</v>
      </c>
      <c r="I34" s="4"/>
      <c r="J34" s="4"/>
      <c r="K34" s="4"/>
    </row>
    <row r="35" spans="2:11" x14ac:dyDescent="0.3">
      <c r="B35" s="4" t="s">
        <v>98</v>
      </c>
      <c r="C35" s="4" t="s">
        <v>13</v>
      </c>
      <c r="D35" s="4"/>
      <c r="E35" s="4" t="s">
        <v>17</v>
      </c>
      <c r="F35" s="4"/>
      <c r="G35" s="4" t="s">
        <v>35</v>
      </c>
      <c r="I35" s="4"/>
      <c r="J35" s="4"/>
      <c r="K35" s="4"/>
    </row>
    <row r="36" spans="2:11" x14ac:dyDescent="0.3">
      <c r="B36" s="4" t="s">
        <v>15</v>
      </c>
      <c r="C36" s="4" t="s">
        <v>12</v>
      </c>
      <c r="D36" s="4"/>
      <c r="E36" s="4" t="s">
        <v>18</v>
      </c>
      <c r="F36" s="4"/>
      <c r="G36" s="4" t="s">
        <v>35</v>
      </c>
      <c r="I36" s="4"/>
      <c r="J36" s="4"/>
      <c r="K36" s="4"/>
    </row>
    <row r="37" spans="2:11" x14ac:dyDescent="0.3">
      <c r="B37" s="4" t="s">
        <v>15</v>
      </c>
      <c r="C37" s="4" t="s">
        <v>12</v>
      </c>
      <c r="D37" s="4"/>
      <c r="E37" s="4" t="s">
        <v>11</v>
      </c>
      <c r="F37" s="4"/>
      <c r="G37" s="4" t="s">
        <v>35</v>
      </c>
      <c r="I37" s="4"/>
      <c r="J37" s="4"/>
      <c r="K37" s="4"/>
    </row>
    <row r="38" spans="2:11" x14ac:dyDescent="0.3">
      <c r="B38" s="4" t="s">
        <v>15</v>
      </c>
      <c r="C38" s="4" t="s">
        <v>13</v>
      </c>
      <c r="D38" s="4" t="s">
        <v>12</v>
      </c>
      <c r="E38" s="4" t="s">
        <v>11</v>
      </c>
      <c r="F38" s="4"/>
      <c r="G38" s="4" t="s">
        <v>35</v>
      </c>
      <c r="I38" s="4"/>
      <c r="J38" s="4"/>
      <c r="K38" s="4"/>
    </row>
    <row r="39" spans="2:11" x14ac:dyDescent="0.3">
      <c r="B39" s="4" t="s">
        <v>97</v>
      </c>
      <c r="C39" s="4" t="s">
        <v>13</v>
      </c>
      <c r="D39" s="4"/>
      <c r="E39" s="4" t="s">
        <v>21</v>
      </c>
      <c r="F39" s="4"/>
      <c r="G39" s="4" t="s">
        <v>35</v>
      </c>
      <c r="I39" s="4"/>
      <c r="J39" s="4"/>
      <c r="K39" s="4"/>
    </row>
    <row r="40" spans="2:11" x14ac:dyDescent="0.3">
      <c r="B40" s="4" t="s">
        <v>98</v>
      </c>
      <c r="C40" s="4" t="s">
        <v>13</v>
      </c>
      <c r="D40" s="4"/>
      <c r="E40" s="4" t="s">
        <v>21</v>
      </c>
      <c r="F40" s="4"/>
      <c r="G40" s="4" t="s">
        <v>35</v>
      </c>
      <c r="I40" s="4"/>
      <c r="J40" s="4"/>
      <c r="K40" s="4"/>
    </row>
    <row r="41" spans="2:11" x14ac:dyDescent="0.3">
      <c r="B41" s="20" t="s">
        <v>15</v>
      </c>
      <c r="C41" s="20" t="s">
        <v>13</v>
      </c>
      <c r="D41" s="20" t="s">
        <v>13</v>
      </c>
      <c r="E41" s="20" t="s">
        <v>19</v>
      </c>
      <c r="F41" s="4"/>
      <c r="G41" s="4" t="s">
        <v>35</v>
      </c>
      <c r="I41" s="4"/>
      <c r="J41" s="4"/>
      <c r="K41" s="4"/>
    </row>
    <row r="42" spans="2:11" x14ac:dyDescent="0.3">
      <c r="B42" s="4" t="s">
        <v>97</v>
      </c>
      <c r="C42" s="4" t="s">
        <v>12</v>
      </c>
      <c r="D42" s="4"/>
      <c r="E42" s="4" t="s">
        <v>26</v>
      </c>
      <c r="F42" s="4"/>
      <c r="G42" s="4" t="s">
        <v>35</v>
      </c>
      <c r="I42" s="4"/>
      <c r="J42" s="4"/>
      <c r="K42" s="4"/>
    </row>
    <row r="43" spans="2:11" x14ac:dyDescent="0.3">
      <c r="B43" s="4" t="s">
        <v>99</v>
      </c>
      <c r="C43" s="4" t="s">
        <v>13</v>
      </c>
      <c r="D43" s="4"/>
      <c r="E43" s="4" t="s">
        <v>27</v>
      </c>
      <c r="F43" s="4"/>
      <c r="G43" s="4" t="s">
        <v>35</v>
      </c>
      <c r="I43" s="4"/>
      <c r="J43" s="4"/>
      <c r="K43" s="4"/>
    </row>
    <row r="44" spans="2:11" x14ac:dyDescent="0.3">
      <c r="B44" s="4" t="s">
        <v>97</v>
      </c>
      <c r="C44" s="4" t="s">
        <v>12</v>
      </c>
      <c r="D44" s="4"/>
      <c r="E44" s="4" t="s">
        <v>11</v>
      </c>
      <c r="F44" s="4"/>
      <c r="G44" s="4" t="s">
        <v>35</v>
      </c>
      <c r="I44" s="4"/>
      <c r="J44" s="4"/>
      <c r="K44" s="4"/>
    </row>
    <row r="45" spans="2:11" x14ac:dyDescent="0.3">
      <c r="B45" s="4" t="s">
        <v>15</v>
      </c>
      <c r="C45" s="4" t="s">
        <v>12</v>
      </c>
      <c r="D45" s="4"/>
      <c r="E45" s="4" t="s">
        <v>11</v>
      </c>
      <c r="F45" s="4"/>
      <c r="G45" s="4" t="s">
        <v>35</v>
      </c>
      <c r="I45" s="4"/>
      <c r="J45" s="4"/>
      <c r="K45" s="4"/>
    </row>
    <row r="46" spans="2:11" x14ac:dyDescent="0.3">
      <c r="B46" s="4" t="s">
        <v>98</v>
      </c>
      <c r="C46" s="4" t="s">
        <v>13</v>
      </c>
      <c r="D46" s="4"/>
      <c r="E46" s="4" t="s">
        <v>18</v>
      </c>
      <c r="F46" s="4"/>
      <c r="G46" s="4" t="s">
        <v>35</v>
      </c>
      <c r="I46" s="4"/>
      <c r="J46" s="4"/>
      <c r="K46" s="4"/>
    </row>
    <row r="47" spans="2:11" x14ac:dyDescent="0.3">
      <c r="B47" s="4" t="s">
        <v>15</v>
      </c>
      <c r="C47" s="4" t="s">
        <v>13</v>
      </c>
      <c r="D47" s="4" t="s">
        <v>12</v>
      </c>
      <c r="E47" s="4" t="s">
        <v>17</v>
      </c>
      <c r="F47" s="4"/>
      <c r="G47" s="4" t="s">
        <v>35</v>
      </c>
      <c r="I47" s="4"/>
      <c r="J47" s="4"/>
      <c r="K47" s="4"/>
    </row>
    <row r="48" spans="2:11" x14ac:dyDescent="0.3">
      <c r="B48" s="4" t="s">
        <v>15</v>
      </c>
      <c r="C48" s="4" t="s">
        <v>13</v>
      </c>
      <c r="D48" s="4" t="s">
        <v>12</v>
      </c>
      <c r="E48" s="4" t="s">
        <v>20</v>
      </c>
      <c r="F48" s="4"/>
      <c r="G48" s="4" t="s">
        <v>35</v>
      </c>
      <c r="I48" s="4"/>
      <c r="J48" s="4"/>
      <c r="K48" s="4"/>
    </row>
    <row r="49" spans="2:11" x14ac:dyDescent="0.3">
      <c r="B49" s="4" t="s">
        <v>98</v>
      </c>
      <c r="C49" s="4" t="s">
        <v>12</v>
      </c>
      <c r="D49" s="4"/>
      <c r="E49" s="4" t="s">
        <v>17</v>
      </c>
      <c r="F49" s="4"/>
      <c r="G49" s="4" t="s">
        <v>35</v>
      </c>
      <c r="I49" s="4"/>
      <c r="J49" s="4"/>
      <c r="K49" s="4"/>
    </row>
    <row r="50" spans="2:11" x14ac:dyDescent="0.3">
      <c r="B50" s="4" t="s">
        <v>98</v>
      </c>
      <c r="C50" s="4" t="s">
        <v>12</v>
      </c>
      <c r="D50" s="4"/>
      <c r="E50" s="4" t="s">
        <v>11</v>
      </c>
      <c r="F50" s="4"/>
      <c r="G50" s="4" t="s">
        <v>35</v>
      </c>
      <c r="I50" s="4"/>
      <c r="J50" s="4"/>
      <c r="K50" s="4"/>
    </row>
    <row r="51" spans="2:11" x14ac:dyDescent="0.3">
      <c r="B51" s="4" t="s">
        <v>97</v>
      </c>
      <c r="C51" s="4" t="s">
        <v>13</v>
      </c>
      <c r="D51" s="4"/>
      <c r="E51" s="4" t="s">
        <v>21</v>
      </c>
      <c r="F51" s="4"/>
      <c r="G51" s="4" t="s">
        <v>35</v>
      </c>
      <c r="I51" s="4"/>
      <c r="J51" s="4"/>
      <c r="K51" s="4"/>
    </row>
    <row r="52" spans="2:11" x14ac:dyDescent="0.3">
      <c r="B52" s="4" t="s">
        <v>15</v>
      </c>
      <c r="C52" s="4" t="s">
        <v>12</v>
      </c>
      <c r="D52" s="4"/>
      <c r="E52" s="4" t="s">
        <v>19</v>
      </c>
      <c r="F52" s="4"/>
      <c r="G52" s="4" t="s">
        <v>35</v>
      </c>
      <c r="I52" s="4"/>
      <c r="J52" s="4"/>
      <c r="K52" s="4"/>
    </row>
    <row r="53" spans="2:11" x14ac:dyDescent="0.3">
      <c r="B53" s="4" t="s">
        <v>98</v>
      </c>
      <c r="C53" s="4" t="s">
        <v>13</v>
      </c>
      <c r="D53" s="4"/>
      <c r="E53" s="4" t="s">
        <v>21</v>
      </c>
      <c r="F53" s="4"/>
      <c r="G53" s="4" t="s">
        <v>35</v>
      </c>
      <c r="I53" s="4"/>
      <c r="J53" s="4"/>
      <c r="K53" s="4"/>
    </row>
    <row r="54" spans="2:11" x14ac:dyDescent="0.3">
      <c r="B54" s="4" t="s">
        <v>98</v>
      </c>
      <c r="C54" s="4" t="s">
        <v>13</v>
      </c>
      <c r="D54" s="4"/>
      <c r="E54" s="4" t="s">
        <v>24</v>
      </c>
      <c r="F54" s="4"/>
      <c r="G54" s="4" t="s">
        <v>35</v>
      </c>
      <c r="I54" s="4"/>
      <c r="J54" s="4"/>
      <c r="K54" s="4"/>
    </row>
    <row r="55" spans="2:11" x14ac:dyDescent="0.3">
      <c r="B55" s="4" t="s">
        <v>15</v>
      </c>
      <c r="C55" s="4" t="s">
        <v>13</v>
      </c>
      <c r="D55" s="4" t="s">
        <v>12</v>
      </c>
      <c r="E55" s="4" t="s">
        <v>19</v>
      </c>
      <c r="F55" s="4"/>
      <c r="G55" s="4" t="s">
        <v>35</v>
      </c>
      <c r="I55" s="4"/>
      <c r="J55" s="4"/>
      <c r="K55" s="4"/>
    </row>
    <row r="56" spans="2:11" x14ac:dyDescent="0.3">
      <c r="B56" s="4" t="s">
        <v>98</v>
      </c>
      <c r="C56" s="4" t="s">
        <v>12</v>
      </c>
      <c r="D56" s="4"/>
      <c r="E56" s="4" t="s">
        <v>21</v>
      </c>
      <c r="F56" s="4"/>
      <c r="G56" s="4" t="s">
        <v>35</v>
      </c>
      <c r="I56" s="4"/>
      <c r="J56" s="4"/>
      <c r="K56" s="4"/>
    </row>
    <row r="57" spans="2:11" x14ac:dyDescent="0.3">
      <c r="B57" s="4" t="s">
        <v>97</v>
      </c>
      <c r="C57" s="4" t="s">
        <v>13</v>
      </c>
      <c r="D57" s="4"/>
      <c r="E57" s="4" t="s">
        <v>26</v>
      </c>
      <c r="F57" s="4"/>
      <c r="G57" s="4" t="s">
        <v>35</v>
      </c>
      <c r="I57" s="4"/>
      <c r="J57" s="4"/>
      <c r="K57" s="4"/>
    </row>
    <row r="58" spans="2:11" x14ac:dyDescent="0.3">
      <c r="B58" s="4" t="s">
        <v>98</v>
      </c>
      <c r="C58" s="4" t="s">
        <v>13</v>
      </c>
      <c r="D58" s="4"/>
      <c r="E58" s="4" t="s">
        <v>27</v>
      </c>
      <c r="F58" s="4"/>
      <c r="G58" s="4" t="s">
        <v>35</v>
      </c>
      <c r="I58" s="4"/>
      <c r="J58" s="4"/>
      <c r="K58" s="4"/>
    </row>
    <row r="59" spans="2:11" x14ac:dyDescent="0.3">
      <c r="B59" s="4" t="s">
        <v>97</v>
      </c>
      <c r="C59" s="4" t="s">
        <v>13</v>
      </c>
      <c r="D59" s="4"/>
      <c r="E59" s="4" t="s">
        <v>26</v>
      </c>
      <c r="F59" s="4"/>
      <c r="G59" s="4" t="s">
        <v>35</v>
      </c>
      <c r="I59" s="4"/>
      <c r="J59" s="4"/>
      <c r="K59" s="4"/>
    </row>
    <row r="60" spans="2:11" x14ac:dyDescent="0.3">
      <c r="B60" s="4" t="s">
        <v>15</v>
      </c>
      <c r="C60" s="4" t="s">
        <v>12</v>
      </c>
      <c r="D60" s="4"/>
      <c r="E60" s="4" t="s">
        <v>28</v>
      </c>
      <c r="F60" s="4"/>
      <c r="G60" s="4" t="s">
        <v>35</v>
      </c>
      <c r="I60" s="4"/>
      <c r="J60" s="4"/>
      <c r="K60" s="4"/>
    </row>
    <row r="61" spans="2:11" x14ac:dyDescent="0.3">
      <c r="B61" s="20" t="s">
        <v>15</v>
      </c>
      <c r="C61" s="20" t="s">
        <v>13</v>
      </c>
      <c r="D61" s="20" t="s">
        <v>13</v>
      </c>
      <c r="E61" s="20" t="s">
        <v>20</v>
      </c>
      <c r="F61" s="4"/>
      <c r="G61" s="4" t="s">
        <v>35</v>
      </c>
      <c r="I61" s="4"/>
      <c r="J61" s="4"/>
      <c r="K61" s="4"/>
    </row>
    <row r="62" spans="2:11" x14ac:dyDescent="0.3">
      <c r="B62" s="4" t="s">
        <v>97</v>
      </c>
      <c r="C62" s="4" t="s">
        <v>12</v>
      </c>
      <c r="D62" s="4"/>
      <c r="E62" s="4" t="s">
        <v>11</v>
      </c>
      <c r="F62" s="4"/>
      <c r="G62" s="4" t="s">
        <v>35</v>
      </c>
      <c r="I62" s="4"/>
      <c r="J62" s="4"/>
      <c r="K62" s="4"/>
    </row>
    <row r="63" spans="2:11" x14ac:dyDescent="0.3">
      <c r="B63" s="4" t="s">
        <v>15</v>
      </c>
      <c r="C63" s="4" t="s">
        <v>13</v>
      </c>
      <c r="D63" s="4" t="s">
        <v>12</v>
      </c>
      <c r="E63" s="4" t="s">
        <v>25</v>
      </c>
      <c r="F63" s="4"/>
      <c r="G63" s="4" t="s">
        <v>35</v>
      </c>
      <c r="I63" s="4"/>
      <c r="J63" s="4"/>
      <c r="K63" s="4"/>
    </row>
    <row r="64" spans="2:11" x14ac:dyDescent="0.3">
      <c r="B64" s="4" t="s">
        <v>97</v>
      </c>
      <c r="C64" s="4" t="s">
        <v>13</v>
      </c>
      <c r="D64" s="4"/>
      <c r="E64" s="4" t="s">
        <v>21</v>
      </c>
      <c r="F64" s="4"/>
      <c r="G64" s="4" t="s">
        <v>35</v>
      </c>
      <c r="I64" s="4"/>
      <c r="J64" s="4"/>
      <c r="K64" s="4"/>
    </row>
    <row r="65" spans="2:11" x14ac:dyDescent="0.3">
      <c r="B65" s="4" t="s">
        <v>97</v>
      </c>
      <c r="C65" s="4" t="s">
        <v>12</v>
      </c>
      <c r="D65" s="4"/>
      <c r="E65" s="4" t="s">
        <v>21</v>
      </c>
      <c r="F65" s="4"/>
      <c r="G65" s="4" t="s">
        <v>35</v>
      </c>
      <c r="I65" s="4"/>
      <c r="J65" s="4"/>
      <c r="K65" s="4"/>
    </row>
    <row r="66" spans="2:11" x14ac:dyDescent="0.3">
      <c r="B66" s="4" t="s">
        <v>97</v>
      </c>
      <c r="C66" s="4" t="s">
        <v>12</v>
      </c>
      <c r="D66" s="4"/>
      <c r="E66" s="4" t="s">
        <v>21</v>
      </c>
      <c r="F66" s="4"/>
      <c r="G66" s="4" t="s">
        <v>35</v>
      </c>
      <c r="I66" s="4"/>
      <c r="J66" s="4"/>
      <c r="K66" s="4"/>
    </row>
    <row r="67" spans="2:11" x14ac:dyDescent="0.3">
      <c r="B67" s="4" t="s">
        <v>15</v>
      </c>
      <c r="C67" s="4" t="s">
        <v>13</v>
      </c>
      <c r="D67" s="4" t="s">
        <v>12</v>
      </c>
      <c r="E67" s="4" t="s">
        <v>22</v>
      </c>
      <c r="F67" s="4"/>
      <c r="G67" s="4" t="s">
        <v>35</v>
      </c>
      <c r="I67" s="4"/>
      <c r="J67" s="4"/>
      <c r="K67" s="4"/>
    </row>
    <row r="68" spans="2:11" x14ac:dyDescent="0.3">
      <c r="B68" s="4" t="s">
        <v>97</v>
      </c>
      <c r="C68" s="4" t="s">
        <v>13</v>
      </c>
      <c r="D68" s="4"/>
      <c r="E68" s="4" t="s">
        <v>26</v>
      </c>
      <c r="F68" s="4"/>
      <c r="G68" s="4" t="s">
        <v>35</v>
      </c>
      <c r="I68" s="4"/>
      <c r="J68" s="4"/>
      <c r="K68" s="4"/>
    </row>
    <row r="69" spans="2:11" x14ac:dyDescent="0.3">
      <c r="B69" s="4" t="s">
        <v>101</v>
      </c>
      <c r="C69" s="4" t="s">
        <v>13</v>
      </c>
      <c r="D69" s="4"/>
      <c r="E69" s="4" t="s">
        <v>30</v>
      </c>
      <c r="F69" s="4"/>
      <c r="G69" s="4" t="s">
        <v>35</v>
      </c>
      <c r="I69" s="4"/>
      <c r="J69" s="4"/>
      <c r="K69" s="4"/>
    </row>
    <row r="70" spans="2:11" x14ac:dyDescent="0.3">
      <c r="B70" s="4" t="s">
        <v>97</v>
      </c>
      <c r="C70" s="4" t="s">
        <v>13</v>
      </c>
      <c r="D70" s="4"/>
      <c r="E70" s="4" t="s">
        <v>11</v>
      </c>
      <c r="F70" s="4"/>
      <c r="G70" s="4" t="s">
        <v>35</v>
      </c>
      <c r="I70" s="4"/>
      <c r="J70" s="4"/>
      <c r="K70" s="4"/>
    </row>
    <row r="71" spans="2:11" x14ac:dyDescent="0.3">
      <c r="B71" s="20" t="s">
        <v>15</v>
      </c>
      <c r="C71" s="20" t="s">
        <v>13</v>
      </c>
      <c r="D71" s="20" t="s">
        <v>13</v>
      </c>
      <c r="E71" s="20" t="s">
        <v>11</v>
      </c>
      <c r="F71" s="4"/>
      <c r="G71" s="4" t="s">
        <v>35</v>
      </c>
      <c r="I71" s="4"/>
      <c r="J71" s="4"/>
      <c r="K71" s="4"/>
    </row>
    <row r="72" spans="2:11" x14ac:dyDescent="0.3">
      <c r="B72" s="4" t="s">
        <v>97</v>
      </c>
      <c r="C72" s="4" t="s">
        <v>12</v>
      </c>
      <c r="D72" s="4"/>
      <c r="E72" s="4" t="s">
        <v>11</v>
      </c>
      <c r="F72" s="4"/>
      <c r="G72" s="4" t="s">
        <v>36</v>
      </c>
      <c r="I72" s="4"/>
      <c r="J72" s="4"/>
      <c r="K72" s="4"/>
    </row>
    <row r="73" spans="2:11" x14ac:dyDescent="0.3">
      <c r="B73" s="4" t="s">
        <v>15</v>
      </c>
      <c r="C73" s="4" t="s">
        <v>13</v>
      </c>
      <c r="D73" s="4" t="s">
        <v>12</v>
      </c>
      <c r="E73" s="4" t="s">
        <v>11</v>
      </c>
      <c r="F73" s="4"/>
      <c r="G73" s="4" t="s">
        <v>36</v>
      </c>
      <c r="I73" s="4"/>
      <c r="J73" s="4"/>
      <c r="K73" s="4"/>
    </row>
    <row r="74" spans="2:11" x14ac:dyDescent="0.3">
      <c r="B74" s="4" t="s">
        <v>100</v>
      </c>
      <c r="C74" s="4" t="s">
        <v>13</v>
      </c>
      <c r="D74" s="4"/>
      <c r="E74" s="4" t="s">
        <v>25</v>
      </c>
      <c r="F74" s="4"/>
      <c r="G74" s="4" t="s">
        <v>36</v>
      </c>
      <c r="I74" s="4"/>
      <c r="J74" s="4"/>
      <c r="K74" s="4"/>
    </row>
    <row r="75" spans="2:11" x14ac:dyDescent="0.3">
      <c r="B75" s="4" t="s">
        <v>98</v>
      </c>
      <c r="C75" s="4" t="s">
        <v>13</v>
      </c>
      <c r="D75" s="4"/>
      <c r="E75" s="4" t="s">
        <v>25</v>
      </c>
      <c r="F75" s="4"/>
      <c r="G75" s="4" t="s">
        <v>36</v>
      </c>
      <c r="I75" s="4"/>
      <c r="J75" s="4"/>
      <c r="K75" s="4"/>
    </row>
    <row r="76" spans="2:11" x14ac:dyDescent="0.3">
      <c r="B76" s="4" t="s">
        <v>98</v>
      </c>
      <c r="C76" s="4" t="s">
        <v>13</v>
      </c>
      <c r="D76" s="4"/>
      <c r="E76" s="4" t="s">
        <v>17</v>
      </c>
      <c r="F76" s="4"/>
      <c r="G76" s="4" t="s">
        <v>36</v>
      </c>
      <c r="I76" s="4"/>
      <c r="J76" s="4"/>
      <c r="K76" s="4"/>
    </row>
    <row r="77" spans="2:11" x14ac:dyDescent="0.3">
      <c r="B77" s="4" t="s">
        <v>101</v>
      </c>
      <c r="C77" s="4" t="s">
        <v>13</v>
      </c>
      <c r="D77" s="4"/>
      <c r="E77" s="4" t="s">
        <v>25</v>
      </c>
      <c r="F77" s="4"/>
      <c r="G77" s="4" t="s">
        <v>36</v>
      </c>
      <c r="I77" s="4"/>
      <c r="J77" s="4"/>
      <c r="K77" s="4"/>
    </row>
    <row r="78" spans="2:11" x14ac:dyDescent="0.3">
      <c r="B78" s="4" t="s">
        <v>97</v>
      </c>
      <c r="C78" s="4" t="s">
        <v>12</v>
      </c>
      <c r="D78" s="4"/>
      <c r="E78" s="4" t="s">
        <v>21</v>
      </c>
      <c r="F78" s="4"/>
      <c r="G78" s="4" t="s">
        <v>36</v>
      </c>
      <c r="I78" s="4"/>
      <c r="J78" s="4"/>
      <c r="K78" s="4"/>
    </row>
    <row r="79" spans="2:11" x14ac:dyDescent="0.3">
      <c r="B79" s="4" t="s">
        <v>98</v>
      </c>
      <c r="C79" s="4" t="s">
        <v>13</v>
      </c>
      <c r="D79" s="4"/>
      <c r="E79" s="4" t="s">
        <v>25</v>
      </c>
      <c r="F79" s="4"/>
      <c r="G79" s="4" t="s">
        <v>36</v>
      </c>
      <c r="I79" s="4"/>
      <c r="J79" s="4"/>
      <c r="K79" s="4"/>
    </row>
    <row r="80" spans="2:11" x14ac:dyDescent="0.3">
      <c r="B80" s="4" t="s">
        <v>15</v>
      </c>
      <c r="C80" s="4" t="s">
        <v>12</v>
      </c>
      <c r="D80" s="4"/>
      <c r="E80" s="4" t="s">
        <v>21</v>
      </c>
      <c r="F80" s="4"/>
      <c r="G80" s="4" t="s">
        <v>36</v>
      </c>
      <c r="I80" s="4"/>
      <c r="J80" s="4"/>
      <c r="K80" s="4"/>
    </row>
    <row r="81" spans="2:11" x14ac:dyDescent="0.3">
      <c r="B81" s="20" t="s">
        <v>15</v>
      </c>
      <c r="C81" s="20" t="s">
        <v>13</v>
      </c>
      <c r="D81" s="20" t="s">
        <v>13</v>
      </c>
      <c r="E81" s="20" t="s">
        <v>25</v>
      </c>
      <c r="F81" s="4"/>
      <c r="G81" s="4" t="s">
        <v>36</v>
      </c>
      <c r="I81" s="4"/>
      <c r="J81" s="4"/>
      <c r="K81" s="4"/>
    </row>
    <row r="82" spans="2:11" x14ac:dyDescent="0.3">
      <c r="B82" s="4" t="s">
        <v>97</v>
      </c>
      <c r="C82" s="4" t="s">
        <v>12</v>
      </c>
      <c r="D82" s="4"/>
      <c r="E82" s="4" t="s">
        <v>26</v>
      </c>
      <c r="F82" s="4"/>
      <c r="G82" s="4" t="s">
        <v>36</v>
      </c>
      <c r="I82" s="4"/>
      <c r="J82" s="4"/>
      <c r="K82" s="4"/>
    </row>
    <row r="83" spans="2:11" x14ac:dyDescent="0.3">
      <c r="B83" s="4" t="s">
        <v>97</v>
      </c>
      <c r="C83" s="4" t="s">
        <v>12</v>
      </c>
      <c r="D83" s="4"/>
      <c r="E83" s="4" t="s">
        <v>26</v>
      </c>
      <c r="F83" s="4"/>
      <c r="G83" s="4" t="s">
        <v>36</v>
      </c>
      <c r="I83" s="4"/>
      <c r="J83" s="4"/>
      <c r="K83" s="4"/>
    </row>
    <row r="84" spans="2:11" x14ac:dyDescent="0.3">
      <c r="B84" s="4" t="s">
        <v>97</v>
      </c>
      <c r="C84" s="4" t="s">
        <v>13</v>
      </c>
      <c r="D84" s="4"/>
      <c r="E84" s="4" t="s">
        <v>18</v>
      </c>
      <c r="F84" s="4"/>
      <c r="G84" s="4" t="s">
        <v>36</v>
      </c>
      <c r="I84" s="4"/>
      <c r="J84" s="4"/>
      <c r="K84" s="4"/>
    </row>
    <row r="85" spans="2:11" x14ac:dyDescent="0.3">
      <c r="B85" s="4" t="s">
        <v>15</v>
      </c>
      <c r="C85" s="4" t="s">
        <v>12</v>
      </c>
      <c r="D85" s="4"/>
      <c r="E85" s="4" t="s">
        <v>20</v>
      </c>
      <c r="F85" s="4"/>
      <c r="G85" s="4" t="s">
        <v>36</v>
      </c>
      <c r="I85" s="4"/>
      <c r="J85" s="4"/>
      <c r="K85" s="4"/>
    </row>
    <row r="86" spans="2:11" x14ac:dyDescent="0.3">
      <c r="B86" s="4" t="s">
        <v>98</v>
      </c>
      <c r="C86" s="4" t="s">
        <v>13</v>
      </c>
      <c r="D86" s="4"/>
      <c r="E86" s="4" t="s">
        <v>11</v>
      </c>
      <c r="F86" s="4"/>
      <c r="G86" s="4" t="s">
        <v>36</v>
      </c>
      <c r="I86" s="4"/>
      <c r="J86" s="4"/>
      <c r="K86" s="4"/>
    </row>
    <row r="87" spans="2:11" x14ac:dyDescent="0.3">
      <c r="B87" s="4" t="s">
        <v>98</v>
      </c>
      <c r="C87" s="4" t="s">
        <v>12</v>
      </c>
      <c r="D87" s="4"/>
      <c r="E87" s="4" t="s">
        <v>17</v>
      </c>
      <c r="F87" s="4"/>
      <c r="G87" s="4" t="s">
        <v>36</v>
      </c>
      <c r="I87" s="4"/>
      <c r="J87" s="4"/>
      <c r="K87" s="4"/>
    </row>
    <row r="88" spans="2:11" x14ac:dyDescent="0.3">
      <c r="B88" s="4" t="s">
        <v>98</v>
      </c>
      <c r="C88" s="4" t="s">
        <v>13</v>
      </c>
      <c r="D88" s="4"/>
      <c r="E88" s="4" t="s">
        <v>25</v>
      </c>
      <c r="F88" s="4"/>
      <c r="G88" s="4" t="s">
        <v>36</v>
      </c>
      <c r="I88" s="4"/>
      <c r="J88" s="4"/>
      <c r="K88" s="4"/>
    </row>
    <row r="89" spans="2:11" x14ac:dyDescent="0.3">
      <c r="B89" s="4" t="s">
        <v>98</v>
      </c>
      <c r="C89" s="4" t="s">
        <v>13</v>
      </c>
      <c r="D89" s="4"/>
      <c r="E89" s="4" t="s">
        <v>11</v>
      </c>
      <c r="F89" s="4"/>
      <c r="G89" s="4" t="s">
        <v>36</v>
      </c>
      <c r="I89" s="4"/>
      <c r="J89" s="4"/>
      <c r="K89" s="4"/>
    </row>
    <row r="90" spans="2:11" x14ac:dyDescent="0.3">
      <c r="B90" s="4" t="s">
        <v>15</v>
      </c>
      <c r="C90" s="4" t="s">
        <v>12</v>
      </c>
      <c r="D90" s="4"/>
      <c r="E90" s="4" t="s">
        <v>25</v>
      </c>
      <c r="F90" s="4"/>
      <c r="G90" s="4" t="s">
        <v>36</v>
      </c>
      <c r="I90" s="4"/>
      <c r="J90" s="4"/>
      <c r="K90" s="4"/>
    </row>
    <row r="91" spans="2:11" x14ac:dyDescent="0.3">
      <c r="B91" s="4" t="s">
        <v>15</v>
      </c>
      <c r="C91" s="4" t="s">
        <v>13</v>
      </c>
      <c r="D91" s="4" t="s">
        <v>12</v>
      </c>
      <c r="E91" s="4" t="s">
        <v>25</v>
      </c>
      <c r="F91" s="4"/>
      <c r="G91" s="4" t="s">
        <v>36</v>
      </c>
      <c r="I91" s="4"/>
      <c r="J91" s="4"/>
      <c r="K91" s="4"/>
    </row>
    <row r="92" spans="2:11" x14ac:dyDescent="0.3">
      <c r="B92" s="4" t="s">
        <v>15</v>
      </c>
      <c r="C92" s="4" t="s">
        <v>13</v>
      </c>
      <c r="D92" s="4" t="s">
        <v>12</v>
      </c>
      <c r="E92" s="4" t="s">
        <v>23</v>
      </c>
      <c r="F92" s="4"/>
      <c r="G92" s="4" t="s">
        <v>36</v>
      </c>
      <c r="I92" s="4"/>
      <c r="J92" s="4"/>
      <c r="K92" s="4"/>
    </row>
    <row r="93" spans="2:11" x14ac:dyDescent="0.3">
      <c r="B93" s="4" t="s">
        <v>97</v>
      </c>
      <c r="C93" s="4" t="s">
        <v>13</v>
      </c>
      <c r="D93" s="4"/>
      <c r="E93" s="4" t="s">
        <v>21</v>
      </c>
      <c r="F93" s="4"/>
      <c r="G93" s="4" t="s">
        <v>36</v>
      </c>
      <c r="I93" s="4"/>
      <c r="J93" s="4"/>
      <c r="K93" s="4"/>
    </row>
    <row r="94" spans="2:11" x14ac:dyDescent="0.3">
      <c r="B94" s="20" t="s">
        <v>15</v>
      </c>
      <c r="C94" s="20" t="s">
        <v>13</v>
      </c>
      <c r="D94" s="20" t="s">
        <v>13</v>
      </c>
      <c r="E94" s="20" t="s">
        <v>22</v>
      </c>
      <c r="F94" s="4"/>
      <c r="G94" s="4" t="s">
        <v>36</v>
      </c>
      <c r="I94" s="4"/>
      <c r="J94" s="4"/>
      <c r="K94" s="4"/>
    </row>
    <row r="95" spans="2:11" x14ac:dyDescent="0.3">
      <c r="B95" s="4" t="s">
        <v>97</v>
      </c>
      <c r="C95" s="4" t="s">
        <v>13</v>
      </c>
      <c r="D95" s="4"/>
      <c r="E95" s="4" t="s">
        <v>27</v>
      </c>
      <c r="F95" s="4"/>
      <c r="G95" s="4" t="s">
        <v>36</v>
      </c>
      <c r="I95" s="4"/>
      <c r="J95" s="4"/>
      <c r="K95" s="4"/>
    </row>
    <row r="96" spans="2:11" x14ac:dyDescent="0.3">
      <c r="B96" s="4" t="s">
        <v>98</v>
      </c>
      <c r="C96" s="4" t="s">
        <v>13</v>
      </c>
      <c r="D96" s="4"/>
      <c r="E96" s="4" t="s">
        <v>30</v>
      </c>
      <c r="F96" s="4"/>
      <c r="G96" s="4" t="s">
        <v>36</v>
      </c>
      <c r="I96" s="4"/>
      <c r="J96" s="4"/>
      <c r="K96" s="4"/>
    </row>
    <row r="97" spans="2:11" x14ac:dyDescent="0.3">
      <c r="B97" s="4" t="s">
        <v>98</v>
      </c>
      <c r="C97" s="4" t="s">
        <v>12</v>
      </c>
      <c r="D97" s="4"/>
      <c r="E97" s="4" t="s">
        <v>27</v>
      </c>
      <c r="F97" s="4"/>
      <c r="G97" s="4" t="s">
        <v>36</v>
      </c>
      <c r="I97" s="4"/>
      <c r="J97" s="4"/>
      <c r="K97" s="4"/>
    </row>
    <row r="98" spans="2:11" x14ac:dyDescent="0.3">
      <c r="B98" s="4" t="s">
        <v>98</v>
      </c>
      <c r="C98" s="4" t="s">
        <v>12</v>
      </c>
      <c r="D98" s="4"/>
      <c r="E98" s="4" t="s">
        <v>30</v>
      </c>
      <c r="F98" s="4"/>
      <c r="G98" s="4" t="s">
        <v>36</v>
      </c>
      <c r="I98" s="4"/>
      <c r="J98" s="4"/>
      <c r="K98" s="4"/>
    </row>
    <row r="99" spans="2:11" x14ac:dyDescent="0.3">
      <c r="B99" s="4" t="s">
        <v>99</v>
      </c>
      <c r="C99" s="4" t="s">
        <v>13</v>
      </c>
      <c r="D99" s="4"/>
      <c r="E99" s="4" t="s">
        <v>30</v>
      </c>
      <c r="F99" s="4"/>
      <c r="G99" s="4" t="s">
        <v>36</v>
      </c>
      <c r="I99" s="4"/>
      <c r="J99" s="4"/>
      <c r="K99" s="4"/>
    </row>
    <row r="100" spans="2:11" x14ac:dyDescent="0.3">
      <c r="B100" s="4" t="s">
        <v>99</v>
      </c>
      <c r="C100" s="4" t="s">
        <v>13</v>
      </c>
      <c r="D100" s="4"/>
      <c r="E100" s="4" t="s">
        <v>27</v>
      </c>
      <c r="F100" s="4"/>
      <c r="G100" s="4" t="s">
        <v>36</v>
      </c>
      <c r="I100" s="4"/>
      <c r="J100" s="4"/>
      <c r="K100" s="4"/>
    </row>
    <row r="101" spans="2:11" x14ac:dyDescent="0.3">
      <c r="B101" s="4" t="s">
        <v>101</v>
      </c>
      <c r="C101" s="4" t="s">
        <v>13</v>
      </c>
      <c r="D101" s="4"/>
      <c r="E101" s="4" t="s">
        <v>30</v>
      </c>
      <c r="F101" s="4"/>
      <c r="G101" s="4" t="s">
        <v>36</v>
      </c>
      <c r="I101" s="4"/>
      <c r="J101" s="4"/>
      <c r="K101" s="4"/>
    </row>
    <row r="102" spans="2:11" x14ac:dyDescent="0.3">
      <c r="B102" s="4" t="s">
        <v>97</v>
      </c>
      <c r="C102" s="4" t="s">
        <v>13</v>
      </c>
      <c r="D102" s="4"/>
      <c r="E102" s="4" t="s">
        <v>18</v>
      </c>
      <c r="F102" s="4"/>
      <c r="G102" s="4" t="s">
        <v>36</v>
      </c>
      <c r="I102" s="4"/>
      <c r="J102" s="4"/>
      <c r="K102" s="4"/>
    </row>
    <row r="103" spans="2:11" x14ac:dyDescent="0.3">
      <c r="B103" s="4" t="s">
        <v>15</v>
      </c>
      <c r="C103" s="4" t="s">
        <v>12</v>
      </c>
      <c r="D103" s="4"/>
      <c r="E103" s="4" t="s">
        <v>20</v>
      </c>
      <c r="F103" s="4"/>
      <c r="G103" s="4" t="s">
        <v>36</v>
      </c>
      <c r="I103" s="4"/>
      <c r="J103" s="4"/>
      <c r="K103" s="4"/>
    </row>
    <row r="104" spans="2:11" x14ac:dyDescent="0.3">
      <c r="B104" s="4" t="s">
        <v>98</v>
      </c>
      <c r="C104" s="4" t="s">
        <v>12</v>
      </c>
      <c r="D104" s="4"/>
      <c r="E104" s="4" t="s">
        <v>17</v>
      </c>
      <c r="F104" s="4"/>
      <c r="G104" s="4" t="s">
        <v>36</v>
      </c>
      <c r="I104" s="4"/>
      <c r="J104" s="4"/>
      <c r="K104" s="4"/>
    </row>
    <row r="105" spans="2:11" x14ac:dyDescent="0.3">
      <c r="B105" s="4" t="s">
        <v>97</v>
      </c>
      <c r="C105" s="4" t="s">
        <v>13</v>
      </c>
      <c r="D105" s="4"/>
      <c r="E105" s="4" t="s">
        <v>21</v>
      </c>
      <c r="F105" s="4"/>
      <c r="G105" s="4" t="s">
        <v>36</v>
      </c>
      <c r="I105" s="4"/>
      <c r="J105" s="4"/>
      <c r="K105" s="4"/>
    </row>
    <row r="106" spans="2:11" x14ac:dyDescent="0.3">
      <c r="B106" s="4" t="s">
        <v>98</v>
      </c>
      <c r="C106" s="4" t="s">
        <v>12</v>
      </c>
      <c r="D106" s="4"/>
      <c r="E106" s="4" t="s">
        <v>22</v>
      </c>
      <c r="F106" s="4"/>
      <c r="G106" s="4" t="s">
        <v>36</v>
      </c>
      <c r="I106" s="4"/>
      <c r="J106" s="4"/>
      <c r="K106" s="4"/>
    </row>
    <row r="107" spans="2:11" x14ac:dyDescent="0.3">
      <c r="B107" s="4" t="s">
        <v>97</v>
      </c>
      <c r="C107" s="4" t="s">
        <v>12</v>
      </c>
      <c r="D107" s="4"/>
      <c r="E107" s="4" t="s">
        <v>21</v>
      </c>
      <c r="F107" s="4"/>
      <c r="G107" s="4" t="s">
        <v>36</v>
      </c>
      <c r="I107" s="4"/>
      <c r="J107" s="4"/>
      <c r="K107" s="4"/>
    </row>
    <row r="108" spans="2:11" x14ac:dyDescent="0.3">
      <c r="B108" s="4" t="s">
        <v>98</v>
      </c>
      <c r="C108" s="4" t="s">
        <v>13</v>
      </c>
      <c r="D108" s="4"/>
      <c r="E108" s="4" t="s">
        <v>19</v>
      </c>
      <c r="F108" s="4"/>
      <c r="G108" s="4" t="s">
        <v>36</v>
      </c>
      <c r="I108" s="4"/>
      <c r="J108" s="4"/>
      <c r="K108" s="4"/>
    </row>
    <row r="109" spans="2:11" x14ac:dyDescent="0.3">
      <c r="B109" s="4" t="s">
        <v>98</v>
      </c>
      <c r="C109" s="4" t="s">
        <v>13</v>
      </c>
      <c r="D109" s="4"/>
      <c r="E109" s="4" t="s">
        <v>21</v>
      </c>
      <c r="F109" s="4"/>
      <c r="G109" s="4" t="s">
        <v>36</v>
      </c>
      <c r="I109" s="4"/>
      <c r="J109" s="4"/>
      <c r="K109" s="4"/>
    </row>
    <row r="110" spans="2:11" x14ac:dyDescent="0.3">
      <c r="B110" s="4" t="s">
        <v>15</v>
      </c>
      <c r="C110" s="4" t="s">
        <v>13</v>
      </c>
      <c r="D110" s="4" t="s">
        <v>12</v>
      </c>
      <c r="E110" s="4" t="s">
        <v>19</v>
      </c>
      <c r="F110" s="4"/>
      <c r="G110" s="4" t="s">
        <v>36</v>
      </c>
      <c r="I110" s="4"/>
      <c r="J110" s="4"/>
      <c r="K110" s="4"/>
    </row>
    <row r="111" spans="2:11" x14ac:dyDescent="0.3">
      <c r="B111" s="4" t="s">
        <v>98</v>
      </c>
      <c r="C111" s="4" t="s">
        <v>13</v>
      </c>
      <c r="D111" s="4"/>
      <c r="E111" s="4" t="s">
        <v>19</v>
      </c>
      <c r="F111" s="4"/>
      <c r="G111" s="4" t="s">
        <v>36</v>
      </c>
      <c r="I111" s="4"/>
      <c r="J111" s="4"/>
      <c r="K111" s="4"/>
    </row>
    <row r="112" spans="2:11" x14ac:dyDescent="0.3">
      <c r="B112" s="4" t="s">
        <v>98</v>
      </c>
      <c r="C112" s="4" t="s">
        <v>12</v>
      </c>
      <c r="D112" s="4"/>
      <c r="E112" s="4" t="s">
        <v>23</v>
      </c>
      <c r="F112" s="4"/>
      <c r="G112" s="4" t="s">
        <v>36</v>
      </c>
      <c r="I112" s="4"/>
      <c r="J112" s="4"/>
      <c r="K112" s="4"/>
    </row>
    <row r="113" spans="2:11" x14ac:dyDescent="0.3">
      <c r="B113" s="4" t="s">
        <v>98</v>
      </c>
      <c r="C113" s="4" t="s">
        <v>12</v>
      </c>
      <c r="D113" s="4"/>
      <c r="E113" s="4" t="s">
        <v>22</v>
      </c>
      <c r="F113" s="4"/>
      <c r="G113" s="4" t="s">
        <v>36</v>
      </c>
      <c r="I113" s="4"/>
      <c r="J113" s="4"/>
      <c r="K113" s="4"/>
    </row>
    <row r="114" spans="2:11" x14ac:dyDescent="0.3">
      <c r="B114" s="4" t="s">
        <v>98</v>
      </c>
      <c r="C114" s="4" t="s">
        <v>13</v>
      </c>
      <c r="D114" s="4"/>
      <c r="E114" s="4" t="s">
        <v>19</v>
      </c>
      <c r="F114" s="4"/>
      <c r="G114" s="4" t="s">
        <v>36</v>
      </c>
      <c r="I114" s="4"/>
      <c r="J114" s="4"/>
      <c r="K114" s="4"/>
    </row>
    <row r="115" spans="2:11" x14ac:dyDescent="0.3">
      <c r="B115" s="4" t="s">
        <v>15</v>
      </c>
      <c r="C115" s="4" t="s">
        <v>13</v>
      </c>
      <c r="D115" s="4" t="s">
        <v>12</v>
      </c>
      <c r="E115" s="4" t="s">
        <v>22</v>
      </c>
      <c r="F115" s="4"/>
      <c r="G115" s="4" t="s">
        <v>36</v>
      </c>
      <c r="I115" s="4"/>
      <c r="J115" s="4"/>
      <c r="K115" s="4"/>
    </row>
    <row r="116" spans="2:11" x14ac:dyDescent="0.3">
      <c r="B116" s="4" t="s">
        <v>97</v>
      </c>
      <c r="C116" s="4" t="s">
        <v>12</v>
      </c>
      <c r="D116" s="4"/>
      <c r="E116" s="4" t="s">
        <v>26</v>
      </c>
      <c r="F116" s="4"/>
      <c r="G116" s="4" t="s">
        <v>36</v>
      </c>
      <c r="I116" s="4"/>
      <c r="J116" s="4"/>
      <c r="K116" s="4"/>
    </row>
    <row r="117" spans="2:11" x14ac:dyDescent="0.3">
      <c r="B117" s="4" t="s">
        <v>15</v>
      </c>
      <c r="C117" s="4" t="s">
        <v>13</v>
      </c>
      <c r="D117" s="4" t="s">
        <v>12</v>
      </c>
      <c r="E117" s="4" t="s">
        <v>28</v>
      </c>
      <c r="F117" s="4"/>
      <c r="G117" s="4" t="s">
        <v>36</v>
      </c>
      <c r="I117" s="4"/>
      <c r="J117" s="4"/>
      <c r="K117" s="4"/>
    </row>
    <row r="118" spans="2:11" x14ac:dyDescent="0.3">
      <c r="B118" s="4" t="s">
        <v>15</v>
      </c>
      <c r="C118" s="4" t="s">
        <v>12</v>
      </c>
      <c r="D118" s="4"/>
      <c r="E118" s="4" t="s">
        <v>29</v>
      </c>
      <c r="F118" s="4"/>
      <c r="G118" s="4" t="s">
        <v>36</v>
      </c>
      <c r="I118" s="4"/>
      <c r="J118" s="4"/>
      <c r="K118" s="4"/>
    </row>
    <row r="119" spans="2:11" x14ac:dyDescent="0.3">
      <c r="B119" s="4" t="s">
        <v>98</v>
      </c>
      <c r="C119" s="4" t="s">
        <v>13</v>
      </c>
      <c r="D119" s="4"/>
      <c r="E119" s="4" t="s">
        <v>29</v>
      </c>
      <c r="F119" s="4"/>
      <c r="G119" s="4" t="s">
        <v>36</v>
      </c>
      <c r="I119" s="4"/>
      <c r="J119" s="4"/>
      <c r="K119" s="4"/>
    </row>
    <row r="120" spans="2:11" x14ac:dyDescent="0.3">
      <c r="B120" s="4" t="s">
        <v>99</v>
      </c>
      <c r="C120" s="4" t="s">
        <v>13</v>
      </c>
      <c r="D120" s="4"/>
      <c r="E120" s="4" t="s">
        <v>30</v>
      </c>
      <c r="F120" s="4"/>
      <c r="G120" s="4" t="s">
        <v>36</v>
      </c>
      <c r="I120" s="4"/>
      <c r="J120" s="4"/>
      <c r="K120" s="4"/>
    </row>
    <row r="121" spans="2:11" x14ac:dyDescent="0.3">
      <c r="B121" s="4" t="s">
        <v>98</v>
      </c>
      <c r="C121" s="4" t="s">
        <v>13</v>
      </c>
      <c r="D121" s="4"/>
      <c r="E121" s="4" t="s">
        <v>11</v>
      </c>
      <c r="F121" s="4"/>
      <c r="G121" s="4" t="s">
        <v>36</v>
      </c>
      <c r="I121" s="4"/>
      <c r="J121" s="4"/>
      <c r="K121" s="4"/>
    </row>
    <row r="122" spans="2:11" x14ac:dyDescent="0.3">
      <c r="B122" s="4" t="s">
        <v>15</v>
      </c>
      <c r="C122" s="4" t="s">
        <v>12</v>
      </c>
      <c r="D122" s="4"/>
      <c r="E122" s="4" t="s">
        <v>17</v>
      </c>
      <c r="F122" s="4"/>
      <c r="G122" s="4" t="s">
        <v>36</v>
      </c>
      <c r="I122" s="4"/>
      <c r="J122" s="4"/>
      <c r="K122" s="4"/>
    </row>
    <row r="123" spans="2:11" x14ac:dyDescent="0.3">
      <c r="B123" s="4" t="s">
        <v>15</v>
      </c>
      <c r="C123" s="4" t="s">
        <v>13</v>
      </c>
      <c r="D123" s="4" t="s">
        <v>12</v>
      </c>
      <c r="E123" s="4" t="s">
        <v>11</v>
      </c>
      <c r="F123" s="4"/>
      <c r="G123" s="4" t="s">
        <v>36</v>
      </c>
      <c r="I123" s="4"/>
      <c r="J123" s="4"/>
      <c r="K123" s="4"/>
    </row>
    <row r="124" spans="2:11" x14ac:dyDescent="0.3">
      <c r="B124" s="4" t="s">
        <v>97</v>
      </c>
      <c r="C124" s="4" t="s">
        <v>12</v>
      </c>
      <c r="D124" s="4"/>
      <c r="E124" s="4" t="s">
        <v>18</v>
      </c>
      <c r="F124" s="4"/>
      <c r="G124" s="4" t="s">
        <v>36</v>
      </c>
      <c r="I124" s="4"/>
      <c r="J124" s="4"/>
      <c r="K124" s="4"/>
    </row>
    <row r="125" spans="2:11" x14ac:dyDescent="0.3">
      <c r="B125" s="4" t="s">
        <v>98</v>
      </c>
      <c r="C125" s="4" t="s">
        <v>13</v>
      </c>
      <c r="D125" s="4"/>
      <c r="E125" s="4" t="s">
        <v>17</v>
      </c>
      <c r="F125" s="4"/>
      <c r="G125" s="4" t="s">
        <v>36</v>
      </c>
      <c r="I125" s="4"/>
      <c r="J125" s="4"/>
      <c r="K125" s="4"/>
    </row>
    <row r="126" spans="2:11" x14ac:dyDescent="0.3">
      <c r="B126" s="20" t="s">
        <v>15</v>
      </c>
      <c r="C126" s="20" t="s">
        <v>13</v>
      </c>
      <c r="D126" s="20" t="s">
        <v>13</v>
      </c>
      <c r="E126" s="20" t="s">
        <v>11</v>
      </c>
      <c r="F126" s="20" t="s">
        <v>17</v>
      </c>
      <c r="G126" s="4" t="s">
        <v>36</v>
      </c>
      <c r="I126" s="4"/>
      <c r="J126" s="4"/>
      <c r="K126" s="4"/>
    </row>
    <row r="127" spans="2:11" x14ac:dyDescent="0.3">
      <c r="B127" s="4" t="s">
        <v>97</v>
      </c>
      <c r="C127" s="4" t="s">
        <v>13</v>
      </c>
      <c r="D127" s="4"/>
      <c r="E127" s="4" t="s">
        <v>18</v>
      </c>
      <c r="F127" s="4"/>
      <c r="G127" s="4" t="s">
        <v>36</v>
      </c>
      <c r="I127" s="4"/>
      <c r="J127" s="4"/>
      <c r="K127" s="4"/>
    </row>
    <row r="128" spans="2:11" x14ac:dyDescent="0.3">
      <c r="B128" s="4" t="s">
        <v>98</v>
      </c>
      <c r="C128" s="4" t="s">
        <v>13</v>
      </c>
      <c r="D128" s="4"/>
      <c r="E128" s="4" t="s">
        <v>11</v>
      </c>
      <c r="F128" s="4"/>
      <c r="G128" s="4" t="s">
        <v>36</v>
      </c>
      <c r="I128" s="4"/>
      <c r="J128" s="4"/>
      <c r="K128" s="4"/>
    </row>
    <row r="129" spans="2:11" x14ac:dyDescent="0.3">
      <c r="B129" s="4" t="s">
        <v>101</v>
      </c>
      <c r="C129" s="4" t="s">
        <v>13</v>
      </c>
      <c r="D129" s="4"/>
      <c r="E129" s="4" t="s">
        <v>102</v>
      </c>
      <c r="F129" s="4"/>
      <c r="G129" s="4" t="s">
        <v>36</v>
      </c>
      <c r="I129" s="4"/>
      <c r="J129" s="4"/>
      <c r="K129" s="4"/>
    </row>
    <row r="130" spans="2:11" x14ac:dyDescent="0.3">
      <c r="B130" s="4" t="s">
        <v>97</v>
      </c>
      <c r="C130" s="4" t="s">
        <v>13</v>
      </c>
      <c r="D130" s="4"/>
      <c r="E130" s="4" t="s">
        <v>21</v>
      </c>
      <c r="F130" s="4"/>
      <c r="G130" s="4" t="s">
        <v>36</v>
      </c>
      <c r="I130" s="4"/>
      <c r="J130" s="4"/>
      <c r="K130" s="4"/>
    </row>
    <row r="131" spans="2:11" x14ac:dyDescent="0.3">
      <c r="C131" s="4"/>
      <c r="D131" s="4"/>
      <c r="E131" s="4"/>
      <c r="F131" s="4"/>
      <c r="G131" s="4"/>
      <c r="I131" s="4"/>
      <c r="J131" s="4"/>
      <c r="K131" s="4"/>
    </row>
    <row r="132" spans="2:11" x14ac:dyDescent="0.3">
      <c r="C132" s="4"/>
      <c r="D132" s="4"/>
      <c r="E132" s="4"/>
      <c r="F132" s="4"/>
      <c r="G132" s="4"/>
      <c r="I132" s="4"/>
      <c r="J132" s="4"/>
      <c r="K132" s="4"/>
    </row>
    <row r="133" spans="2:11" x14ac:dyDescent="0.3">
      <c r="C133" s="4"/>
      <c r="D133" s="4"/>
      <c r="E133" s="4"/>
      <c r="F133" s="4"/>
      <c r="G133" s="4"/>
      <c r="I133" s="4"/>
      <c r="J133" s="4"/>
      <c r="K133" s="4"/>
    </row>
    <row r="134" spans="2:11" x14ac:dyDescent="0.3">
      <c r="C134" s="4"/>
      <c r="D134" s="4"/>
      <c r="E134" s="4"/>
      <c r="F134" s="4"/>
      <c r="G134" s="4"/>
      <c r="I134" s="4"/>
      <c r="J134" s="4"/>
      <c r="K134" s="4"/>
    </row>
    <row r="135" spans="2:11" x14ac:dyDescent="0.3">
      <c r="C135" s="4"/>
      <c r="D135" s="4"/>
      <c r="E135" s="4"/>
      <c r="F135" s="4"/>
      <c r="G135" s="4"/>
      <c r="I135" s="4"/>
      <c r="J135" s="4"/>
      <c r="K135" s="4"/>
    </row>
    <row r="136" spans="2:11" x14ac:dyDescent="0.3">
      <c r="C136" s="4"/>
      <c r="D136" s="4"/>
      <c r="E136" s="4"/>
      <c r="F136" s="4"/>
      <c r="G136" s="4"/>
      <c r="I136" s="4"/>
      <c r="J136" s="4"/>
      <c r="K136" s="4"/>
    </row>
    <row r="137" spans="2:11" x14ac:dyDescent="0.3">
      <c r="C137" s="4"/>
      <c r="D137" s="4"/>
      <c r="E137" s="4"/>
      <c r="F137" s="4"/>
      <c r="G137" s="4"/>
      <c r="I137" s="4"/>
      <c r="J137" s="4"/>
      <c r="K137" s="4"/>
    </row>
    <row r="138" spans="2:11" x14ac:dyDescent="0.3">
      <c r="C138" s="4"/>
      <c r="D138" s="4"/>
      <c r="E138" s="4"/>
      <c r="F138" s="4"/>
      <c r="G138" s="4"/>
      <c r="I138" s="4"/>
      <c r="J138" s="4"/>
      <c r="K138" s="4"/>
    </row>
    <row r="139" spans="2:11" x14ac:dyDescent="0.3">
      <c r="C139" s="4"/>
      <c r="D139" s="4"/>
      <c r="E139" s="4"/>
      <c r="F139" s="4"/>
      <c r="G139" s="4"/>
      <c r="I139" s="4"/>
      <c r="J139" s="4"/>
      <c r="K139" s="4"/>
    </row>
    <row r="140" spans="2:11" x14ac:dyDescent="0.3">
      <c r="C140" s="4"/>
      <c r="D140" s="4"/>
      <c r="E140" s="4"/>
      <c r="F140" s="4"/>
      <c r="G140" s="4"/>
      <c r="I140" s="4"/>
      <c r="J140" s="4"/>
      <c r="K140" s="4"/>
    </row>
    <row r="141" spans="2:11" x14ac:dyDescent="0.3">
      <c r="C141" s="4"/>
      <c r="D141" s="4"/>
      <c r="E141" s="4"/>
      <c r="F141" s="4"/>
      <c r="G141" s="4"/>
      <c r="I141" s="4"/>
      <c r="J141" s="4"/>
      <c r="K141" s="4"/>
    </row>
    <row r="142" spans="2:11" x14ac:dyDescent="0.3">
      <c r="C142" s="4"/>
      <c r="D142" s="4"/>
      <c r="E142" s="4"/>
      <c r="F142" s="4"/>
      <c r="G142" s="4"/>
      <c r="I142" s="4"/>
      <c r="J142" s="4"/>
      <c r="K142" s="4"/>
    </row>
    <row r="143" spans="2:11" x14ac:dyDescent="0.3">
      <c r="C143" s="4"/>
      <c r="D143" s="4"/>
      <c r="E143" s="4"/>
      <c r="F143" s="4"/>
      <c r="G143" s="4"/>
      <c r="I143" s="4"/>
      <c r="J143" s="4"/>
      <c r="K143" s="4"/>
    </row>
    <row r="144" spans="2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1"/>
  <sheetViews>
    <sheetView zoomScaleNormal="100" workbookViewId="0">
      <selection activeCell="L23" sqref="L23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5" t="s">
        <v>0</v>
      </c>
      <c r="B1" s="6">
        <v>45620</v>
      </c>
      <c r="D1" s="7" t="s">
        <v>1</v>
      </c>
      <c r="E1" s="4"/>
      <c r="F1" s="4"/>
      <c r="G1" s="22" t="s">
        <v>37</v>
      </c>
      <c r="H1" s="22"/>
      <c r="I1" s="23" t="s">
        <v>3</v>
      </c>
      <c r="J1" s="23"/>
      <c r="K1" s="23"/>
      <c r="L1" s="23"/>
      <c r="M1" s="23"/>
    </row>
    <row r="2" spans="1:27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116</v>
      </c>
      <c r="H2" s="4"/>
      <c r="I2" s="4" t="s">
        <v>113</v>
      </c>
      <c r="J2" s="4" t="s">
        <v>114</v>
      </c>
      <c r="K2" s="4" t="s">
        <v>115</v>
      </c>
      <c r="L2" s="4" t="s">
        <v>9</v>
      </c>
      <c r="M2" s="4" t="s">
        <v>10</v>
      </c>
      <c r="O2" s="4" t="s">
        <v>112</v>
      </c>
      <c r="P2" s="4" t="s">
        <v>111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">
      <c r="B3" s="4" t="s">
        <v>97</v>
      </c>
      <c r="C3" s="4" t="s">
        <v>13</v>
      </c>
      <c r="D3" s="4"/>
      <c r="E3" s="4" t="s">
        <v>11</v>
      </c>
      <c r="F3" s="4"/>
      <c r="G3" s="4" t="s">
        <v>38</v>
      </c>
      <c r="I3" s="4" t="s">
        <v>15</v>
      </c>
      <c r="J3" s="4" t="s">
        <v>12</v>
      </c>
      <c r="K3" s="4"/>
      <c r="L3" s="5"/>
      <c r="M3" s="4" t="s">
        <v>16</v>
      </c>
      <c r="O3" t="s">
        <v>11</v>
      </c>
      <c r="P3" s="4">
        <f t="shared" ref="P3:P17" si="0">COUNTIF(Q3:AD3,"+")-COUNTIF(Q3:AD3,"-")</f>
        <v>0</v>
      </c>
      <c r="Q3" s="4" t="s">
        <v>13</v>
      </c>
      <c r="R3" s="4" t="s">
        <v>12</v>
      </c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B4" s="4" t="s">
        <v>15</v>
      </c>
      <c r="C4" s="4" t="s">
        <v>12</v>
      </c>
      <c r="D4" s="4"/>
      <c r="E4" s="4" t="s">
        <v>25</v>
      </c>
      <c r="F4" s="4"/>
      <c r="G4" s="4" t="s">
        <v>38</v>
      </c>
      <c r="I4" s="4" t="s">
        <v>15</v>
      </c>
      <c r="J4" s="4" t="s">
        <v>13</v>
      </c>
      <c r="K4" s="4" t="s">
        <v>12</v>
      </c>
      <c r="M4" s="4" t="s">
        <v>16</v>
      </c>
      <c r="O4" t="s">
        <v>17</v>
      </c>
      <c r="P4" s="4">
        <f t="shared" si="0"/>
        <v>0</v>
      </c>
      <c r="Q4" s="4" t="s">
        <v>13</v>
      </c>
      <c r="R4" s="4" t="s">
        <v>12</v>
      </c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B5" s="4" t="s">
        <v>101</v>
      </c>
      <c r="C5" s="4" t="s">
        <v>13</v>
      </c>
      <c r="D5" s="4"/>
      <c r="E5" s="4" t="s">
        <v>102</v>
      </c>
      <c r="F5" s="4"/>
      <c r="G5" s="4" t="s">
        <v>38</v>
      </c>
      <c r="I5" s="4" t="s">
        <v>15</v>
      </c>
      <c r="J5" s="4" t="s">
        <v>12</v>
      </c>
      <c r="K5" s="4"/>
      <c r="L5" s="4"/>
      <c r="M5" s="4" t="s">
        <v>16</v>
      </c>
      <c r="O5" t="s">
        <v>18</v>
      </c>
      <c r="P5" s="4">
        <f t="shared" si="0"/>
        <v>-1</v>
      </c>
      <c r="Q5" s="4" t="s">
        <v>12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B6" s="4" t="s">
        <v>97</v>
      </c>
      <c r="C6" s="4" t="s">
        <v>12</v>
      </c>
      <c r="D6" s="4"/>
      <c r="E6" s="4" t="s">
        <v>21</v>
      </c>
      <c r="F6" s="4"/>
      <c r="G6" s="4" t="s">
        <v>38</v>
      </c>
      <c r="I6" s="4" t="s">
        <v>15</v>
      </c>
      <c r="J6" s="4" t="s">
        <v>13</v>
      </c>
      <c r="K6" s="4" t="s">
        <v>12</v>
      </c>
      <c r="M6" s="4" t="s">
        <v>16</v>
      </c>
      <c r="O6" t="s">
        <v>19</v>
      </c>
      <c r="P6" s="4">
        <f t="shared" si="0"/>
        <v>3</v>
      </c>
      <c r="Q6" s="4" t="s">
        <v>13</v>
      </c>
      <c r="R6" s="4" t="s">
        <v>13</v>
      </c>
      <c r="S6" s="4" t="s">
        <v>13</v>
      </c>
      <c r="T6" s="4" t="s">
        <v>12</v>
      </c>
      <c r="U6" s="4" t="s">
        <v>13</v>
      </c>
      <c r="V6" s="4"/>
      <c r="W6" s="4"/>
      <c r="X6" s="4"/>
      <c r="Y6" s="4"/>
      <c r="Z6" s="4"/>
      <c r="AA6" s="4"/>
    </row>
    <row r="7" spans="1:27" x14ac:dyDescent="0.3">
      <c r="B7" s="4" t="s">
        <v>97</v>
      </c>
      <c r="C7" s="4" t="s">
        <v>13</v>
      </c>
      <c r="D7" s="4"/>
      <c r="E7" s="4" t="s">
        <v>21</v>
      </c>
      <c r="F7" s="4"/>
      <c r="G7" s="4" t="s">
        <v>38</v>
      </c>
      <c r="I7" s="4" t="s">
        <v>15</v>
      </c>
      <c r="J7" s="4" t="s">
        <v>12</v>
      </c>
      <c r="K7" s="4"/>
      <c r="M7" s="4" t="s">
        <v>16</v>
      </c>
      <c r="O7" t="s">
        <v>20</v>
      </c>
      <c r="P7" s="4">
        <f t="shared" si="0"/>
        <v>-1</v>
      </c>
      <c r="Q7" s="4" t="s">
        <v>12</v>
      </c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B8" s="4" t="s">
        <v>98</v>
      </c>
      <c r="C8" s="4" t="s">
        <v>13</v>
      </c>
      <c r="D8" s="4"/>
      <c r="E8" s="4" t="s">
        <v>21</v>
      </c>
      <c r="F8" s="4"/>
      <c r="G8" s="4" t="s">
        <v>38</v>
      </c>
      <c r="I8" s="4" t="s">
        <v>15</v>
      </c>
      <c r="J8" s="4" t="s">
        <v>13</v>
      </c>
      <c r="K8" s="4" t="s">
        <v>13</v>
      </c>
      <c r="M8" s="4" t="s">
        <v>16</v>
      </c>
      <c r="O8" t="s">
        <v>21</v>
      </c>
      <c r="P8" s="4">
        <f t="shared" si="0"/>
        <v>2</v>
      </c>
      <c r="Q8" s="4" t="s">
        <v>13</v>
      </c>
      <c r="R8" s="4" t="s">
        <v>13</v>
      </c>
      <c r="S8" s="4" t="s">
        <v>12</v>
      </c>
      <c r="T8" s="4" t="s">
        <v>13</v>
      </c>
      <c r="U8" s="4"/>
      <c r="V8" s="4"/>
      <c r="W8" s="4"/>
      <c r="X8" s="4"/>
      <c r="Y8" s="4"/>
      <c r="Z8" s="4"/>
      <c r="AA8" s="4"/>
    </row>
    <row r="9" spans="1:27" x14ac:dyDescent="0.3">
      <c r="B9" s="4" t="s">
        <v>101</v>
      </c>
      <c r="C9" s="4" t="s">
        <v>13</v>
      </c>
      <c r="D9" s="4"/>
      <c r="E9" s="4" t="s">
        <v>24</v>
      </c>
      <c r="F9" s="4"/>
      <c r="G9" s="4" t="s">
        <v>38</v>
      </c>
      <c r="I9" s="4" t="s">
        <v>15</v>
      </c>
      <c r="J9" s="4" t="s">
        <v>13</v>
      </c>
      <c r="K9" s="4" t="s">
        <v>12</v>
      </c>
      <c r="M9" s="4" t="s">
        <v>16</v>
      </c>
      <c r="O9" t="s">
        <v>22</v>
      </c>
      <c r="P9" s="4">
        <f t="shared" si="0"/>
        <v>2</v>
      </c>
      <c r="Q9" s="4" t="s">
        <v>13</v>
      </c>
      <c r="R9" s="4" t="s">
        <v>13</v>
      </c>
      <c r="S9" s="4" t="s">
        <v>12</v>
      </c>
      <c r="T9" s="4" t="s">
        <v>13</v>
      </c>
      <c r="U9" s="4"/>
      <c r="V9" s="4"/>
      <c r="W9" s="4"/>
      <c r="X9" s="4"/>
      <c r="Y9" s="4"/>
      <c r="Z9" s="4"/>
      <c r="AA9" s="4"/>
    </row>
    <row r="10" spans="1:27" x14ac:dyDescent="0.3">
      <c r="B10" s="4" t="s">
        <v>97</v>
      </c>
      <c r="C10" s="4" t="s">
        <v>13</v>
      </c>
      <c r="D10" s="4"/>
      <c r="E10" s="4" t="s">
        <v>21</v>
      </c>
      <c r="F10" s="4"/>
      <c r="G10" s="4" t="s">
        <v>38</v>
      </c>
      <c r="I10" s="4" t="s">
        <v>15</v>
      </c>
      <c r="J10" s="4" t="s">
        <v>12</v>
      </c>
      <c r="K10" s="4"/>
      <c r="M10" s="4" t="s">
        <v>31</v>
      </c>
      <c r="O10" t="s">
        <v>23</v>
      </c>
      <c r="P10" s="4">
        <f t="shared" si="0"/>
        <v>1</v>
      </c>
      <c r="Q10" s="4" t="s">
        <v>13</v>
      </c>
      <c r="R10" s="4" t="s">
        <v>13</v>
      </c>
      <c r="S10" s="4" t="s">
        <v>12</v>
      </c>
      <c r="T10" s="4"/>
      <c r="U10" s="4"/>
      <c r="V10" s="4"/>
      <c r="W10" s="4"/>
      <c r="X10" s="4"/>
      <c r="Y10" s="4"/>
      <c r="Z10" s="4"/>
      <c r="AA10" s="4"/>
    </row>
    <row r="11" spans="1:27" x14ac:dyDescent="0.3">
      <c r="B11" s="4" t="s">
        <v>97</v>
      </c>
      <c r="C11" s="4" t="s">
        <v>12</v>
      </c>
      <c r="D11" s="4"/>
      <c r="E11" s="4" t="s">
        <v>27</v>
      </c>
      <c r="F11" s="4"/>
      <c r="G11" s="4" t="s">
        <v>38</v>
      </c>
      <c r="I11" s="4" t="s">
        <v>15</v>
      </c>
      <c r="J11" s="4" t="s">
        <v>13</v>
      </c>
      <c r="K11" s="4" t="s">
        <v>12</v>
      </c>
      <c r="M11" s="4" t="s">
        <v>31</v>
      </c>
      <c r="O11" t="s">
        <v>24</v>
      </c>
      <c r="P11" s="4">
        <f t="shared" si="0"/>
        <v>1</v>
      </c>
      <c r="Q11" s="4" t="s">
        <v>13</v>
      </c>
      <c r="R11" s="4" t="s">
        <v>13</v>
      </c>
      <c r="S11" s="4" t="s">
        <v>12</v>
      </c>
      <c r="T11" s="4"/>
      <c r="U11" s="4"/>
      <c r="V11" s="4"/>
      <c r="W11" s="4"/>
      <c r="X11" s="4"/>
      <c r="Y11" s="4"/>
      <c r="Z11" s="4"/>
      <c r="AA11" s="4"/>
    </row>
    <row r="12" spans="1:27" x14ac:dyDescent="0.3">
      <c r="B12" s="4" t="s">
        <v>101</v>
      </c>
      <c r="C12" s="4" t="s">
        <v>13</v>
      </c>
      <c r="D12" s="4"/>
      <c r="E12" s="4" t="s">
        <v>30</v>
      </c>
      <c r="F12" s="4"/>
      <c r="G12" s="4" t="s">
        <v>38</v>
      </c>
      <c r="I12" s="4" t="s">
        <v>15</v>
      </c>
      <c r="J12" s="4" t="s">
        <v>13</v>
      </c>
      <c r="K12" s="4" t="s">
        <v>13</v>
      </c>
      <c r="M12" s="4" t="s">
        <v>31</v>
      </c>
      <c r="O12" t="s">
        <v>25</v>
      </c>
      <c r="P12" s="4">
        <f t="shared" si="0"/>
        <v>1</v>
      </c>
      <c r="Q12" s="4" t="s">
        <v>13</v>
      </c>
      <c r="R12" s="4" t="s">
        <v>12</v>
      </c>
      <c r="S12" s="4" t="s">
        <v>13</v>
      </c>
      <c r="T12" s="4"/>
      <c r="U12" s="4"/>
      <c r="V12" s="4"/>
      <c r="W12" s="4"/>
      <c r="X12" s="4"/>
      <c r="Y12" s="4"/>
      <c r="Z12" s="4"/>
      <c r="AA12" s="4"/>
    </row>
    <row r="13" spans="1:27" x14ac:dyDescent="0.3">
      <c r="B13" s="4" t="s">
        <v>97</v>
      </c>
      <c r="C13" s="4" t="s">
        <v>13</v>
      </c>
      <c r="D13" s="4"/>
      <c r="E13" s="4" t="s">
        <v>11</v>
      </c>
      <c r="F13" s="4"/>
      <c r="G13" s="4" t="s">
        <v>38</v>
      </c>
      <c r="I13" s="4" t="s">
        <v>15</v>
      </c>
      <c r="J13" s="4" t="s">
        <v>12</v>
      </c>
      <c r="K13" s="4"/>
      <c r="M13" s="4" t="s">
        <v>31</v>
      </c>
      <c r="O13" t="s">
        <v>26</v>
      </c>
      <c r="P13" s="4">
        <f t="shared" si="0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B14" s="20" t="s">
        <v>15</v>
      </c>
      <c r="C14" s="20" t="s">
        <v>13</v>
      </c>
      <c r="D14" s="20" t="s">
        <v>13</v>
      </c>
      <c r="E14" s="20" t="s">
        <v>19</v>
      </c>
      <c r="F14" s="4"/>
      <c r="G14" s="4" t="s">
        <v>38</v>
      </c>
      <c r="I14" s="4" t="s">
        <v>15</v>
      </c>
      <c r="J14" s="4" t="s">
        <v>12</v>
      </c>
      <c r="K14" s="4"/>
      <c r="M14" s="4" t="s">
        <v>31</v>
      </c>
      <c r="O14" t="s">
        <v>27</v>
      </c>
      <c r="P14" s="4">
        <f t="shared" si="0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B15" s="4" t="s">
        <v>97</v>
      </c>
      <c r="C15" s="4" t="s">
        <v>12</v>
      </c>
      <c r="D15" s="4"/>
      <c r="E15" s="4" t="s">
        <v>11</v>
      </c>
      <c r="F15" s="4"/>
      <c r="G15" s="4" t="s">
        <v>38</v>
      </c>
      <c r="I15" s="4" t="s">
        <v>15</v>
      </c>
      <c r="J15" s="4" t="s">
        <v>13</v>
      </c>
      <c r="K15" s="4" t="s">
        <v>12</v>
      </c>
      <c r="M15" s="4" t="s">
        <v>31</v>
      </c>
      <c r="O15" t="s">
        <v>28</v>
      </c>
      <c r="P15" s="4">
        <f t="shared" si="0"/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B16" s="4" t="s">
        <v>15</v>
      </c>
      <c r="C16" s="4" t="s">
        <v>13</v>
      </c>
      <c r="D16" s="4" t="s">
        <v>12</v>
      </c>
      <c r="E16" s="4" t="s">
        <v>25</v>
      </c>
      <c r="F16" s="4"/>
      <c r="G16" s="4" t="s">
        <v>38</v>
      </c>
      <c r="I16" s="4" t="s">
        <v>15</v>
      </c>
      <c r="J16" s="4" t="s">
        <v>13</v>
      </c>
      <c r="K16" s="4" t="s">
        <v>12</v>
      </c>
      <c r="M16" s="4" t="s">
        <v>31</v>
      </c>
      <c r="O16" t="s">
        <v>29</v>
      </c>
      <c r="P16" s="4">
        <f t="shared" si="0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4" x14ac:dyDescent="0.3">
      <c r="B17" s="4" t="s">
        <v>15</v>
      </c>
      <c r="C17" s="4" t="s">
        <v>12</v>
      </c>
      <c r="D17" s="4"/>
      <c r="E17" s="4" t="s">
        <v>20</v>
      </c>
      <c r="F17" s="4"/>
      <c r="G17" s="4" t="s">
        <v>38</v>
      </c>
      <c r="I17" s="4" t="s">
        <v>15</v>
      </c>
      <c r="J17" s="4" t="s">
        <v>13</v>
      </c>
      <c r="K17" s="4" t="s">
        <v>12</v>
      </c>
      <c r="M17" s="4" t="s">
        <v>31</v>
      </c>
      <c r="O17" t="s">
        <v>30</v>
      </c>
      <c r="P17" s="4">
        <f t="shared" si="0"/>
        <v>0</v>
      </c>
      <c r="Q17" s="4"/>
      <c r="R17" s="4"/>
      <c r="S17" s="4"/>
      <c r="T17" s="4"/>
      <c r="U17" s="4"/>
      <c r="V17" s="4"/>
      <c r="W17" s="4"/>
      <c r="X17" s="4"/>
    </row>
    <row r="18" spans="2:24" x14ac:dyDescent="0.3">
      <c r="B18" s="4" t="s">
        <v>15</v>
      </c>
      <c r="C18" s="4" t="s">
        <v>13</v>
      </c>
      <c r="D18" s="4" t="s">
        <v>12</v>
      </c>
      <c r="E18" s="4" t="s">
        <v>19</v>
      </c>
      <c r="F18" s="4"/>
      <c r="G18" s="4" t="s">
        <v>38</v>
      </c>
      <c r="I18" s="4" t="s">
        <v>15</v>
      </c>
      <c r="J18" s="4" t="s">
        <v>13</v>
      </c>
      <c r="K18" s="4" t="s">
        <v>12</v>
      </c>
      <c r="M18" s="4" t="s">
        <v>31</v>
      </c>
    </row>
    <row r="19" spans="2:24" x14ac:dyDescent="0.3">
      <c r="B19" s="4" t="s">
        <v>97</v>
      </c>
      <c r="C19" s="4" t="s">
        <v>12</v>
      </c>
      <c r="D19" s="4"/>
      <c r="E19" s="4" t="s">
        <v>21</v>
      </c>
      <c r="F19" s="4"/>
      <c r="G19" s="4" t="s">
        <v>38</v>
      </c>
      <c r="I19" s="4"/>
      <c r="J19" s="4"/>
      <c r="K19" s="4"/>
    </row>
    <row r="20" spans="2:24" x14ac:dyDescent="0.3">
      <c r="B20" s="4" t="s">
        <v>98</v>
      </c>
      <c r="C20" s="4" t="s">
        <v>13</v>
      </c>
      <c r="D20" s="4"/>
      <c r="E20" s="4" t="s">
        <v>22</v>
      </c>
      <c r="F20" s="4"/>
      <c r="G20" s="4" t="s">
        <v>38</v>
      </c>
      <c r="I20" s="4"/>
      <c r="J20" s="4"/>
      <c r="K20" s="4"/>
    </row>
    <row r="21" spans="2:24" x14ac:dyDescent="0.3">
      <c r="B21" s="20" t="s">
        <v>15</v>
      </c>
      <c r="C21" s="20" t="s">
        <v>13</v>
      </c>
      <c r="D21" s="20" t="s">
        <v>13</v>
      </c>
      <c r="E21" s="20" t="s">
        <v>21</v>
      </c>
      <c r="F21" s="4"/>
      <c r="G21" s="4" t="s">
        <v>38</v>
      </c>
      <c r="I21" s="4"/>
      <c r="J21" s="4"/>
      <c r="K21" s="4"/>
    </row>
    <row r="22" spans="2:24" x14ac:dyDescent="0.3">
      <c r="B22" s="4" t="s">
        <v>97</v>
      </c>
      <c r="C22" s="4" t="s">
        <v>12</v>
      </c>
      <c r="D22" s="4"/>
      <c r="E22" s="4" t="s">
        <v>26</v>
      </c>
      <c r="F22" s="4"/>
      <c r="G22" s="4" t="s">
        <v>38</v>
      </c>
      <c r="I22" s="4"/>
      <c r="J22" s="4"/>
      <c r="K22" s="4"/>
    </row>
    <row r="23" spans="2:24" x14ac:dyDescent="0.3">
      <c r="B23" s="4" t="s">
        <v>97</v>
      </c>
      <c r="C23" s="4" t="s">
        <v>12</v>
      </c>
      <c r="D23" s="4"/>
      <c r="E23" s="4" t="s">
        <v>26</v>
      </c>
      <c r="F23" s="4"/>
      <c r="G23" s="4" t="s">
        <v>38</v>
      </c>
      <c r="I23" s="4"/>
      <c r="J23" s="4"/>
      <c r="K23" s="4"/>
    </row>
    <row r="24" spans="2:24" x14ac:dyDescent="0.3">
      <c r="B24" s="4" t="s">
        <v>98</v>
      </c>
      <c r="C24" s="4" t="s">
        <v>13</v>
      </c>
      <c r="D24" s="4"/>
      <c r="E24" s="4" t="s">
        <v>29</v>
      </c>
      <c r="F24" s="4"/>
      <c r="G24" s="4" t="s">
        <v>38</v>
      </c>
      <c r="I24" s="4"/>
      <c r="J24" s="4"/>
      <c r="K24" s="4"/>
    </row>
    <row r="25" spans="2:24" x14ac:dyDescent="0.3">
      <c r="B25" s="4" t="s">
        <v>98</v>
      </c>
      <c r="C25" s="4" t="s">
        <v>13</v>
      </c>
      <c r="D25" s="4"/>
      <c r="E25" s="4" t="s">
        <v>29</v>
      </c>
      <c r="F25" s="4"/>
      <c r="G25" s="4" t="s">
        <v>38</v>
      </c>
      <c r="I25" s="4"/>
      <c r="J25" s="4"/>
      <c r="K25" s="4"/>
    </row>
    <row r="26" spans="2:24" x14ac:dyDescent="0.3">
      <c r="B26" s="4" t="s">
        <v>98</v>
      </c>
      <c r="C26" s="4" t="s">
        <v>12</v>
      </c>
      <c r="D26" s="4"/>
      <c r="E26" s="4" t="s">
        <v>30</v>
      </c>
      <c r="F26" s="4"/>
      <c r="G26" s="4" t="s">
        <v>38</v>
      </c>
      <c r="I26" s="4"/>
      <c r="J26" s="4"/>
      <c r="K26" s="4"/>
    </row>
    <row r="27" spans="2:24" x14ac:dyDescent="0.3">
      <c r="B27" s="4" t="s">
        <v>98</v>
      </c>
      <c r="C27" s="4" t="s">
        <v>13</v>
      </c>
      <c r="D27" s="4"/>
      <c r="E27" s="4" t="s">
        <v>27</v>
      </c>
      <c r="F27" s="4"/>
      <c r="G27" s="4" t="s">
        <v>38</v>
      </c>
      <c r="I27" s="4"/>
      <c r="J27" s="4"/>
      <c r="K27" s="4"/>
    </row>
    <row r="28" spans="2:24" x14ac:dyDescent="0.3">
      <c r="B28" s="4" t="s">
        <v>98</v>
      </c>
      <c r="C28" s="4" t="s">
        <v>13</v>
      </c>
      <c r="D28" s="4"/>
      <c r="E28" s="4" t="s">
        <v>29</v>
      </c>
      <c r="F28" s="4"/>
      <c r="G28" s="4" t="s">
        <v>38</v>
      </c>
      <c r="I28" s="4"/>
      <c r="J28" s="4"/>
      <c r="K28" s="4"/>
    </row>
    <row r="29" spans="2:24" x14ac:dyDescent="0.3">
      <c r="B29" s="4" t="s">
        <v>97</v>
      </c>
      <c r="C29" s="4" t="s">
        <v>13</v>
      </c>
      <c r="D29" s="4"/>
      <c r="E29" s="4" t="s">
        <v>11</v>
      </c>
      <c r="F29" s="4"/>
      <c r="G29" s="4" t="s">
        <v>38</v>
      </c>
      <c r="I29" s="4"/>
      <c r="J29" s="4"/>
      <c r="K29" s="4"/>
    </row>
    <row r="30" spans="2:24" x14ac:dyDescent="0.3">
      <c r="B30" s="4" t="s">
        <v>98</v>
      </c>
      <c r="C30" s="4" t="s">
        <v>13</v>
      </c>
      <c r="D30" s="4"/>
      <c r="E30" s="4" t="s">
        <v>18</v>
      </c>
      <c r="F30" s="4"/>
      <c r="G30" s="4" t="s">
        <v>38</v>
      </c>
      <c r="I30" s="4"/>
      <c r="J30" s="4"/>
      <c r="K30" s="4"/>
    </row>
    <row r="31" spans="2:24" x14ac:dyDescent="0.3">
      <c r="B31" s="4" t="s">
        <v>98</v>
      </c>
      <c r="C31" s="4" t="s">
        <v>12</v>
      </c>
      <c r="D31" s="4"/>
      <c r="E31" s="4" t="s">
        <v>25</v>
      </c>
      <c r="F31" s="4"/>
      <c r="G31" s="4" t="s">
        <v>38</v>
      </c>
      <c r="I31" s="4"/>
      <c r="J31" s="4"/>
      <c r="K31" s="4"/>
    </row>
    <row r="32" spans="2:24" x14ac:dyDescent="0.3">
      <c r="B32" s="4" t="s">
        <v>97</v>
      </c>
      <c r="C32" s="4" t="s">
        <v>12</v>
      </c>
      <c r="D32" s="4"/>
      <c r="E32" s="4" t="s">
        <v>21</v>
      </c>
      <c r="F32" s="4"/>
      <c r="G32" s="4" t="s">
        <v>38</v>
      </c>
      <c r="I32" s="4"/>
      <c r="J32" s="4"/>
      <c r="K32" s="4"/>
    </row>
    <row r="33" spans="2:11" x14ac:dyDescent="0.3">
      <c r="B33" s="4" t="s">
        <v>98</v>
      </c>
      <c r="C33" s="4" t="s">
        <v>13</v>
      </c>
      <c r="D33" s="4"/>
      <c r="E33" s="4" t="s">
        <v>24</v>
      </c>
      <c r="F33" s="4"/>
      <c r="G33" s="4" t="s">
        <v>38</v>
      </c>
      <c r="I33" s="4"/>
      <c r="J33" s="4"/>
      <c r="K33" s="4"/>
    </row>
    <row r="34" spans="2:11" x14ac:dyDescent="0.3">
      <c r="B34" s="4" t="s">
        <v>97</v>
      </c>
      <c r="C34" s="4" t="s">
        <v>13</v>
      </c>
      <c r="D34" s="4"/>
      <c r="E34" s="4" t="s">
        <v>21</v>
      </c>
      <c r="F34" s="4"/>
      <c r="G34" s="4" t="s">
        <v>38</v>
      </c>
      <c r="I34" s="4"/>
      <c r="J34" s="4"/>
      <c r="K34" s="4"/>
    </row>
    <row r="35" spans="2:11" x14ac:dyDescent="0.3">
      <c r="B35" s="4" t="s">
        <v>98</v>
      </c>
      <c r="C35" s="4" t="s">
        <v>13</v>
      </c>
      <c r="D35" s="4"/>
      <c r="E35" s="4" t="s">
        <v>19</v>
      </c>
      <c r="F35" s="4"/>
      <c r="G35" s="4" t="s">
        <v>38</v>
      </c>
      <c r="I35" s="4"/>
      <c r="J35" s="4"/>
      <c r="K35" s="4"/>
    </row>
    <row r="36" spans="2:11" x14ac:dyDescent="0.3">
      <c r="B36" s="4" t="s">
        <v>97</v>
      </c>
      <c r="C36" s="4" t="s">
        <v>13</v>
      </c>
      <c r="D36" s="4"/>
      <c r="E36" s="4" t="s">
        <v>26</v>
      </c>
      <c r="F36" s="4"/>
      <c r="G36" s="4" t="s">
        <v>38</v>
      </c>
      <c r="I36" s="4"/>
      <c r="J36" s="4"/>
      <c r="K36" s="4"/>
    </row>
    <row r="37" spans="2:11" x14ac:dyDescent="0.3">
      <c r="B37" s="4" t="s">
        <v>98</v>
      </c>
      <c r="C37" s="4" t="s">
        <v>12</v>
      </c>
      <c r="D37" s="4"/>
      <c r="E37" s="4" t="s">
        <v>26</v>
      </c>
      <c r="F37" s="4"/>
      <c r="G37" s="4" t="s">
        <v>38</v>
      </c>
      <c r="I37" s="4"/>
      <c r="J37" s="4"/>
      <c r="K37" s="4"/>
    </row>
    <row r="38" spans="2:11" x14ac:dyDescent="0.3">
      <c r="B38" s="4" t="s">
        <v>98</v>
      </c>
      <c r="C38" s="4" t="s">
        <v>12</v>
      </c>
      <c r="D38" s="4"/>
      <c r="E38" s="4" t="s">
        <v>28</v>
      </c>
      <c r="F38" s="4"/>
      <c r="G38" s="4" t="s">
        <v>38</v>
      </c>
      <c r="I38" s="4"/>
      <c r="J38" s="4"/>
      <c r="K38" s="4"/>
    </row>
    <row r="39" spans="2:11" x14ac:dyDescent="0.3">
      <c r="B39" s="4" t="s">
        <v>98</v>
      </c>
      <c r="C39" s="4" t="s">
        <v>13</v>
      </c>
      <c r="D39" s="4"/>
      <c r="E39" s="4" t="s">
        <v>29</v>
      </c>
      <c r="F39" s="4"/>
      <c r="G39" s="4" t="s">
        <v>38</v>
      </c>
      <c r="I39" s="4"/>
      <c r="J39" s="4"/>
      <c r="K39" s="4"/>
    </row>
    <row r="40" spans="2:11" x14ac:dyDescent="0.3">
      <c r="B40" s="4" t="s">
        <v>97</v>
      </c>
      <c r="C40" s="4" t="s">
        <v>12</v>
      </c>
      <c r="D40" s="4"/>
      <c r="E40" s="4" t="s">
        <v>11</v>
      </c>
      <c r="F40" s="4"/>
      <c r="G40" s="4" t="s">
        <v>38</v>
      </c>
      <c r="I40" s="4"/>
      <c r="J40" s="4"/>
      <c r="K40" s="4"/>
    </row>
    <row r="41" spans="2:11" x14ac:dyDescent="0.3">
      <c r="B41" s="4" t="s">
        <v>98</v>
      </c>
      <c r="C41" s="4" t="s">
        <v>13</v>
      </c>
      <c r="D41" s="4"/>
      <c r="E41" s="4" t="s">
        <v>18</v>
      </c>
      <c r="F41" s="4"/>
      <c r="G41" s="4" t="s">
        <v>38</v>
      </c>
      <c r="I41" s="4"/>
      <c r="J41" s="4"/>
      <c r="K41" s="4"/>
    </row>
    <row r="42" spans="2:11" x14ac:dyDescent="0.3">
      <c r="B42" s="4" t="s">
        <v>97</v>
      </c>
      <c r="C42" s="4" t="s">
        <v>12</v>
      </c>
      <c r="D42" s="4"/>
      <c r="E42" s="4" t="s">
        <v>21</v>
      </c>
      <c r="F42" s="4"/>
      <c r="G42" s="4" t="s">
        <v>38</v>
      </c>
      <c r="I42" s="4"/>
      <c r="J42" s="4"/>
      <c r="K42" s="4"/>
    </row>
    <row r="43" spans="2:11" x14ac:dyDescent="0.3">
      <c r="B43" s="4" t="s">
        <v>97</v>
      </c>
      <c r="C43" s="4" t="s">
        <v>12</v>
      </c>
      <c r="D43" s="4"/>
      <c r="E43" s="4" t="s">
        <v>26</v>
      </c>
      <c r="F43" s="4"/>
      <c r="G43" s="4" t="s">
        <v>38</v>
      </c>
      <c r="I43" s="4"/>
      <c r="J43" s="4"/>
      <c r="K43" s="4"/>
    </row>
    <row r="44" spans="2:11" x14ac:dyDescent="0.3">
      <c r="B44" s="4" t="s">
        <v>15</v>
      </c>
      <c r="C44" s="4" t="s">
        <v>13</v>
      </c>
      <c r="D44" s="4" t="s">
        <v>12</v>
      </c>
      <c r="E44" s="4" t="s">
        <v>28</v>
      </c>
      <c r="F44" s="4"/>
      <c r="G44" s="4" t="s">
        <v>38</v>
      </c>
      <c r="I44" s="4"/>
      <c r="J44" s="4"/>
      <c r="K44" s="4"/>
    </row>
    <row r="45" spans="2:11" x14ac:dyDescent="0.3">
      <c r="B45" s="4" t="s">
        <v>97</v>
      </c>
      <c r="C45" s="4" t="s">
        <v>13</v>
      </c>
      <c r="D45" s="4"/>
      <c r="E45" s="4" t="s">
        <v>11</v>
      </c>
      <c r="F45" s="4"/>
      <c r="G45" s="4" t="s">
        <v>38</v>
      </c>
      <c r="I45" s="4"/>
      <c r="J45" s="4"/>
      <c r="K45" s="4"/>
    </row>
    <row r="46" spans="2:11" x14ac:dyDescent="0.3">
      <c r="B46" s="4" t="s">
        <v>98</v>
      </c>
      <c r="C46" s="4" t="s">
        <v>13</v>
      </c>
      <c r="D46" s="4"/>
      <c r="E46" s="4" t="s">
        <v>25</v>
      </c>
      <c r="F46" s="4"/>
      <c r="G46" s="4" t="s">
        <v>38</v>
      </c>
      <c r="I46" s="4"/>
      <c r="J46" s="4"/>
      <c r="K46" s="4"/>
    </row>
    <row r="47" spans="2:11" x14ac:dyDescent="0.3">
      <c r="B47" s="4" t="s">
        <v>97</v>
      </c>
      <c r="C47" s="4" t="s">
        <v>12</v>
      </c>
      <c r="D47" s="4"/>
      <c r="E47" s="4" t="s">
        <v>21</v>
      </c>
      <c r="F47" s="4"/>
      <c r="G47" s="4" t="s">
        <v>38</v>
      </c>
      <c r="I47" s="4"/>
      <c r="J47" s="4"/>
      <c r="K47" s="4"/>
    </row>
    <row r="48" spans="2:11" x14ac:dyDescent="0.3">
      <c r="B48" s="4" t="s">
        <v>98</v>
      </c>
      <c r="C48" s="4" t="s">
        <v>12</v>
      </c>
      <c r="D48" s="4"/>
      <c r="E48" s="4" t="s">
        <v>21</v>
      </c>
      <c r="F48" s="4"/>
      <c r="G48" s="4" t="s">
        <v>38</v>
      </c>
      <c r="I48" s="4"/>
      <c r="J48" s="4"/>
      <c r="K48" s="4"/>
    </row>
    <row r="49" spans="2:11" x14ac:dyDescent="0.3">
      <c r="B49" s="20" t="s">
        <v>15</v>
      </c>
      <c r="C49" s="20" t="s">
        <v>13</v>
      </c>
      <c r="D49" s="20" t="s">
        <v>13</v>
      </c>
      <c r="E49" s="20" t="s">
        <v>19</v>
      </c>
      <c r="F49" s="4"/>
      <c r="G49" s="4" t="s">
        <v>38</v>
      </c>
      <c r="I49" s="4"/>
      <c r="J49" s="4"/>
      <c r="K49" s="4"/>
    </row>
    <row r="50" spans="2:11" x14ac:dyDescent="0.3">
      <c r="B50" s="4" t="s">
        <v>97</v>
      </c>
      <c r="C50" s="4" t="s">
        <v>12</v>
      </c>
      <c r="D50" s="4"/>
      <c r="E50" s="4" t="s">
        <v>26</v>
      </c>
      <c r="F50" s="4"/>
      <c r="G50" s="4" t="s">
        <v>38</v>
      </c>
      <c r="I50" s="4"/>
      <c r="J50" s="4"/>
      <c r="K50" s="4"/>
    </row>
    <row r="51" spans="2:11" x14ac:dyDescent="0.3">
      <c r="B51" s="4" t="s">
        <v>97</v>
      </c>
      <c r="C51" s="4" t="s">
        <v>12</v>
      </c>
      <c r="D51" s="4"/>
      <c r="E51" s="4" t="s">
        <v>26</v>
      </c>
      <c r="F51" s="4"/>
      <c r="G51" s="4" t="s">
        <v>38</v>
      </c>
      <c r="I51" s="4"/>
      <c r="J51" s="4"/>
      <c r="K51" s="4"/>
    </row>
    <row r="52" spans="2:11" x14ac:dyDescent="0.3">
      <c r="B52" s="4" t="s">
        <v>98</v>
      </c>
      <c r="C52" s="4" t="s">
        <v>13</v>
      </c>
      <c r="D52" s="4"/>
      <c r="E52" s="4" t="s">
        <v>30</v>
      </c>
      <c r="F52" s="4"/>
      <c r="G52" s="4" t="s">
        <v>38</v>
      </c>
      <c r="I52" s="4"/>
      <c r="J52" s="4"/>
      <c r="K52" s="4"/>
    </row>
    <row r="53" spans="2:11" x14ac:dyDescent="0.3">
      <c r="B53" s="4" t="s">
        <v>101</v>
      </c>
      <c r="C53" s="4" t="s">
        <v>13</v>
      </c>
      <c r="D53" s="4"/>
      <c r="E53" s="4" t="s">
        <v>29</v>
      </c>
      <c r="F53" s="4"/>
      <c r="G53" s="4" t="s">
        <v>38</v>
      </c>
      <c r="I53" s="4"/>
      <c r="J53" s="4"/>
      <c r="K53" s="4"/>
    </row>
    <row r="54" spans="2:11" x14ac:dyDescent="0.3">
      <c r="B54" s="4" t="s">
        <v>97</v>
      </c>
      <c r="C54" s="4" t="s">
        <v>13</v>
      </c>
      <c r="D54" s="4"/>
      <c r="E54" s="4" t="s">
        <v>11</v>
      </c>
      <c r="F54" s="4"/>
      <c r="G54" s="4" t="s">
        <v>38</v>
      </c>
      <c r="I54" s="4"/>
      <c r="J54" s="4"/>
      <c r="K54" s="4"/>
    </row>
    <row r="55" spans="2:11" x14ac:dyDescent="0.3">
      <c r="B55" s="4" t="s">
        <v>15</v>
      </c>
      <c r="C55" s="4" t="s">
        <v>12</v>
      </c>
      <c r="D55" s="4"/>
      <c r="E55" s="4" t="s">
        <v>11</v>
      </c>
      <c r="F55" s="4"/>
      <c r="G55" s="4" t="s">
        <v>38</v>
      </c>
      <c r="I55" s="4"/>
      <c r="J55" s="4"/>
      <c r="K55" s="4"/>
    </row>
    <row r="56" spans="2:11" x14ac:dyDescent="0.3">
      <c r="B56" s="4" t="s">
        <v>98</v>
      </c>
      <c r="C56" s="4" t="s">
        <v>13</v>
      </c>
      <c r="D56" s="4"/>
      <c r="E56" s="4" t="s">
        <v>11</v>
      </c>
      <c r="F56" s="4"/>
      <c r="G56" s="4" t="s">
        <v>38</v>
      </c>
      <c r="I56" s="4"/>
      <c r="J56" s="4"/>
      <c r="K56" s="4"/>
    </row>
    <row r="57" spans="2:11" x14ac:dyDescent="0.3">
      <c r="B57" s="4" t="s">
        <v>101</v>
      </c>
      <c r="C57" s="4" t="s">
        <v>13</v>
      </c>
      <c r="D57" s="4"/>
      <c r="E57" s="4" t="s">
        <v>25</v>
      </c>
      <c r="F57" s="4"/>
      <c r="G57" s="4" t="s">
        <v>38</v>
      </c>
      <c r="I57" s="4"/>
      <c r="J57" s="4"/>
      <c r="K57" s="4"/>
    </row>
    <row r="58" spans="2:11" x14ac:dyDescent="0.3">
      <c r="B58" s="4" t="s">
        <v>97</v>
      </c>
      <c r="C58" s="4" t="s">
        <v>12</v>
      </c>
      <c r="D58" s="4"/>
      <c r="E58" s="4" t="s">
        <v>22</v>
      </c>
      <c r="F58" s="4"/>
      <c r="G58" s="4" t="s">
        <v>38</v>
      </c>
      <c r="I58" s="4"/>
      <c r="J58" s="4"/>
      <c r="K58" s="4"/>
    </row>
    <row r="59" spans="2:11" x14ac:dyDescent="0.3">
      <c r="B59" s="4" t="s">
        <v>98</v>
      </c>
      <c r="C59" s="4" t="s">
        <v>13</v>
      </c>
      <c r="D59" s="4"/>
      <c r="E59" s="4" t="s">
        <v>19</v>
      </c>
      <c r="F59" s="4"/>
      <c r="G59" s="4" t="s">
        <v>38</v>
      </c>
      <c r="I59" s="4"/>
      <c r="J59" s="4"/>
      <c r="K59" s="4"/>
    </row>
    <row r="60" spans="2:11" x14ac:dyDescent="0.3">
      <c r="B60" s="4" t="s">
        <v>15</v>
      </c>
      <c r="C60" s="4" t="s">
        <v>13</v>
      </c>
      <c r="D60" s="4" t="s">
        <v>12</v>
      </c>
      <c r="E60" s="4" t="s">
        <v>19</v>
      </c>
      <c r="F60" s="4"/>
      <c r="G60" s="4" t="s">
        <v>38</v>
      </c>
      <c r="I60" s="4"/>
      <c r="J60" s="4"/>
      <c r="K60" s="4"/>
    </row>
    <row r="61" spans="2:11" x14ac:dyDescent="0.3">
      <c r="B61" s="4" t="s">
        <v>97</v>
      </c>
      <c r="C61" s="4" t="s">
        <v>12</v>
      </c>
      <c r="D61" s="4"/>
      <c r="E61" s="4" t="s">
        <v>26</v>
      </c>
      <c r="F61" s="4"/>
      <c r="G61" s="4" t="s">
        <v>38</v>
      </c>
      <c r="I61" s="4"/>
      <c r="J61" s="4"/>
      <c r="K61" s="4"/>
    </row>
    <row r="62" spans="2:11" x14ac:dyDescent="0.3">
      <c r="B62" s="4" t="s">
        <v>97</v>
      </c>
      <c r="C62" s="4" t="s">
        <v>12</v>
      </c>
      <c r="D62" s="4"/>
      <c r="E62" s="4" t="s">
        <v>26</v>
      </c>
      <c r="F62" s="4"/>
      <c r="G62" s="4" t="s">
        <v>38</v>
      </c>
      <c r="I62" s="4"/>
      <c r="J62" s="4"/>
      <c r="K62" s="4"/>
    </row>
    <row r="63" spans="2:11" x14ac:dyDescent="0.3">
      <c r="B63" s="4" t="s">
        <v>97</v>
      </c>
      <c r="C63" s="4" t="s">
        <v>12</v>
      </c>
      <c r="D63" s="4"/>
      <c r="E63" s="4" t="s">
        <v>11</v>
      </c>
      <c r="F63" s="4"/>
      <c r="G63" s="4" t="s">
        <v>38</v>
      </c>
      <c r="I63" s="4"/>
      <c r="J63" s="4"/>
      <c r="K63" s="4"/>
    </row>
    <row r="64" spans="2:11" x14ac:dyDescent="0.3">
      <c r="B64" s="4" t="s">
        <v>98</v>
      </c>
      <c r="C64" s="4" t="s">
        <v>13</v>
      </c>
      <c r="D64" s="4"/>
      <c r="E64" s="4" t="s">
        <v>25</v>
      </c>
      <c r="F64" s="4"/>
      <c r="G64" s="4" t="s">
        <v>38</v>
      </c>
      <c r="I64" s="4"/>
      <c r="J64" s="4"/>
      <c r="K64" s="4"/>
    </row>
    <row r="65" spans="2:11" x14ac:dyDescent="0.3">
      <c r="B65" s="4" t="s">
        <v>98</v>
      </c>
      <c r="C65" s="4" t="s">
        <v>13</v>
      </c>
      <c r="D65" s="4"/>
      <c r="E65" s="4" t="s">
        <v>11</v>
      </c>
      <c r="F65" s="4"/>
      <c r="G65" s="4" t="s">
        <v>38</v>
      </c>
      <c r="I65" s="4"/>
      <c r="J65" s="4"/>
      <c r="K65" s="4"/>
    </row>
    <row r="66" spans="2:11" x14ac:dyDescent="0.3">
      <c r="B66" s="4" t="s">
        <v>15</v>
      </c>
      <c r="C66" s="4" t="s">
        <v>12</v>
      </c>
      <c r="D66" s="4"/>
      <c r="E66" s="4" t="s">
        <v>25</v>
      </c>
      <c r="F66" s="4"/>
      <c r="G66" s="4" t="s">
        <v>38</v>
      </c>
      <c r="I66" s="4"/>
      <c r="J66" s="4"/>
      <c r="K66" s="4"/>
    </row>
    <row r="67" spans="2:11" x14ac:dyDescent="0.3">
      <c r="B67" s="4" t="s">
        <v>98</v>
      </c>
      <c r="C67" s="4" t="s">
        <v>13</v>
      </c>
      <c r="D67" s="4"/>
      <c r="E67" s="4" t="s">
        <v>17</v>
      </c>
      <c r="F67" s="4"/>
      <c r="G67" s="4" t="s">
        <v>38</v>
      </c>
      <c r="I67" s="4"/>
      <c r="J67" s="4"/>
      <c r="K67" s="4"/>
    </row>
    <row r="68" spans="2:11" x14ac:dyDescent="0.3">
      <c r="B68" s="4" t="s">
        <v>97</v>
      </c>
      <c r="C68" s="4" t="s">
        <v>12</v>
      </c>
      <c r="D68" s="4"/>
      <c r="E68" s="4" t="s">
        <v>21</v>
      </c>
      <c r="F68" s="4"/>
      <c r="G68" s="4" t="s">
        <v>38</v>
      </c>
      <c r="I68" s="4"/>
      <c r="J68" s="4"/>
      <c r="K68" s="4"/>
    </row>
    <row r="69" spans="2:11" x14ac:dyDescent="0.3">
      <c r="B69" s="4" t="s">
        <v>97</v>
      </c>
      <c r="C69" s="4" t="s">
        <v>13</v>
      </c>
      <c r="D69" s="4"/>
      <c r="E69" s="4" t="s">
        <v>21</v>
      </c>
      <c r="F69" s="4"/>
      <c r="G69" s="4" t="s">
        <v>38</v>
      </c>
      <c r="I69" s="4"/>
      <c r="J69" s="4"/>
      <c r="K69" s="4"/>
    </row>
    <row r="70" spans="2:11" x14ac:dyDescent="0.3">
      <c r="B70" s="4" t="s">
        <v>100</v>
      </c>
      <c r="C70" s="4" t="s">
        <v>13</v>
      </c>
      <c r="D70" s="4"/>
      <c r="E70" s="4" t="s">
        <v>19</v>
      </c>
      <c r="F70" s="4"/>
      <c r="G70" s="4" t="s">
        <v>38</v>
      </c>
      <c r="I70" s="4"/>
      <c r="J70" s="4"/>
      <c r="K70" s="4"/>
    </row>
    <row r="71" spans="2:11" x14ac:dyDescent="0.3">
      <c r="B71" s="4" t="s">
        <v>97</v>
      </c>
      <c r="C71" s="4" t="s">
        <v>13</v>
      </c>
      <c r="D71" s="4"/>
      <c r="E71" s="4" t="s">
        <v>26</v>
      </c>
      <c r="F71" s="4"/>
      <c r="G71" s="4" t="s">
        <v>38</v>
      </c>
      <c r="I71" s="4"/>
      <c r="J71" s="4"/>
      <c r="K71" s="4"/>
    </row>
    <row r="72" spans="2:11" x14ac:dyDescent="0.3">
      <c r="B72" s="4" t="s">
        <v>98</v>
      </c>
      <c r="C72" s="4" t="s">
        <v>13</v>
      </c>
      <c r="D72" s="4"/>
      <c r="E72" s="4" t="s">
        <v>29</v>
      </c>
      <c r="F72" s="4"/>
      <c r="G72" s="4" t="s">
        <v>38</v>
      </c>
      <c r="I72" s="4"/>
      <c r="J72" s="4"/>
      <c r="K72" s="4"/>
    </row>
    <row r="73" spans="2:11" x14ac:dyDescent="0.3">
      <c r="B73" s="4" t="s">
        <v>98</v>
      </c>
      <c r="C73" s="4" t="s">
        <v>12</v>
      </c>
      <c r="D73" s="4"/>
      <c r="E73" s="4" t="s">
        <v>27</v>
      </c>
      <c r="F73" s="4"/>
      <c r="G73" s="4" t="s">
        <v>38</v>
      </c>
      <c r="I73" s="4"/>
      <c r="J73" s="4"/>
      <c r="K73" s="4"/>
    </row>
    <row r="74" spans="2:11" x14ac:dyDescent="0.3">
      <c r="B74" s="4" t="s">
        <v>99</v>
      </c>
      <c r="C74" s="4" t="s">
        <v>13</v>
      </c>
      <c r="D74" s="4"/>
      <c r="E74" s="4" t="s">
        <v>27</v>
      </c>
      <c r="F74" s="4"/>
      <c r="G74" s="4" t="s">
        <v>38</v>
      </c>
      <c r="I74" s="4"/>
      <c r="J74" s="4"/>
      <c r="K74" s="4"/>
    </row>
    <row r="75" spans="2:11" x14ac:dyDescent="0.3">
      <c r="B75" s="4" t="s">
        <v>99</v>
      </c>
      <c r="C75" s="4" t="s">
        <v>13</v>
      </c>
      <c r="D75" s="4"/>
      <c r="E75" s="4" t="s">
        <v>27</v>
      </c>
      <c r="F75" s="4"/>
      <c r="G75" s="4" t="s">
        <v>38</v>
      </c>
      <c r="I75" s="4"/>
      <c r="J75" s="4"/>
      <c r="K75" s="4"/>
    </row>
    <row r="76" spans="2:11" x14ac:dyDescent="0.3">
      <c r="B76" s="4" t="s">
        <v>98</v>
      </c>
      <c r="C76" s="4" t="s">
        <v>13</v>
      </c>
      <c r="D76" s="4"/>
      <c r="E76" s="4" t="s">
        <v>27</v>
      </c>
      <c r="F76" s="4"/>
      <c r="G76" s="4" t="s">
        <v>38</v>
      </c>
      <c r="I76" s="4"/>
      <c r="J76" s="4"/>
      <c r="K76" s="4"/>
    </row>
    <row r="77" spans="2:11" x14ac:dyDescent="0.3">
      <c r="B77" s="4" t="s">
        <v>98</v>
      </c>
      <c r="C77" s="4" t="s">
        <v>13</v>
      </c>
      <c r="D77" s="4"/>
      <c r="E77" s="4" t="s">
        <v>29</v>
      </c>
      <c r="F77" s="4"/>
      <c r="G77" s="4" t="s">
        <v>38</v>
      </c>
      <c r="I77" s="4"/>
      <c r="J77" s="4"/>
      <c r="K77" s="4"/>
    </row>
    <row r="78" spans="2:11" x14ac:dyDescent="0.3">
      <c r="B78" s="4" t="s">
        <v>98</v>
      </c>
      <c r="C78" s="4" t="s">
        <v>12</v>
      </c>
      <c r="D78" s="4"/>
      <c r="E78" s="4" t="s">
        <v>27</v>
      </c>
      <c r="F78" s="4"/>
      <c r="G78" s="4" t="s">
        <v>38</v>
      </c>
      <c r="I78" s="4"/>
      <c r="J78" s="4"/>
      <c r="K78" s="4"/>
    </row>
    <row r="79" spans="2:11" x14ac:dyDescent="0.3">
      <c r="B79" s="4" t="s">
        <v>97</v>
      </c>
      <c r="C79" s="4" t="s">
        <v>12</v>
      </c>
      <c r="D79" s="4"/>
      <c r="E79" s="4" t="s">
        <v>11</v>
      </c>
      <c r="F79" s="4"/>
      <c r="G79" s="4" t="s">
        <v>38</v>
      </c>
      <c r="I79" s="4"/>
      <c r="J79" s="4"/>
      <c r="K79" s="4"/>
    </row>
    <row r="80" spans="2:11" x14ac:dyDescent="0.3">
      <c r="B80" s="4" t="s">
        <v>97</v>
      </c>
      <c r="C80" s="4" t="s">
        <v>13</v>
      </c>
      <c r="D80" s="4"/>
      <c r="E80" s="4" t="s">
        <v>11</v>
      </c>
      <c r="F80" s="4"/>
      <c r="G80" s="4" t="s">
        <v>38</v>
      </c>
      <c r="I80" s="4"/>
      <c r="J80" s="4"/>
      <c r="K80" s="4"/>
    </row>
    <row r="81" spans="2:11" x14ac:dyDescent="0.3">
      <c r="B81" s="4" t="s">
        <v>98</v>
      </c>
      <c r="C81" s="4" t="s">
        <v>12</v>
      </c>
      <c r="D81" s="4"/>
      <c r="E81" s="4" t="s">
        <v>18</v>
      </c>
      <c r="F81" s="4"/>
      <c r="G81" s="4" t="s">
        <v>38</v>
      </c>
      <c r="I81" s="4"/>
      <c r="J81" s="4"/>
      <c r="K81" s="4"/>
    </row>
    <row r="82" spans="2:11" x14ac:dyDescent="0.3">
      <c r="B82" s="4" t="s">
        <v>98</v>
      </c>
      <c r="C82" s="4" t="s">
        <v>13</v>
      </c>
      <c r="D82" s="4"/>
      <c r="E82" s="4" t="s">
        <v>25</v>
      </c>
      <c r="F82" s="4"/>
      <c r="G82" s="4" t="s">
        <v>38</v>
      </c>
      <c r="I82" s="4"/>
      <c r="J82" s="4"/>
      <c r="K82" s="4"/>
    </row>
    <row r="83" spans="2:11" x14ac:dyDescent="0.3">
      <c r="B83" s="4" t="s">
        <v>98</v>
      </c>
      <c r="C83" s="4" t="s">
        <v>13</v>
      </c>
      <c r="D83" s="4"/>
      <c r="E83" s="4" t="s">
        <v>11</v>
      </c>
      <c r="F83" s="4"/>
      <c r="G83" s="4" t="s">
        <v>38</v>
      </c>
      <c r="I83" s="4"/>
      <c r="J83" s="4"/>
      <c r="K83" s="4"/>
    </row>
    <row r="84" spans="2:11" x14ac:dyDescent="0.3">
      <c r="B84" s="4" t="s">
        <v>98</v>
      </c>
      <c r="C84" s="4" t="s">
        <v>13</v>
      </c>
      <c r="D84" s="4"/>
      <c r="E84" s="4" t="s">
        <v>17</v>
      </c>
      <c r="F84" s="4"/>
      <c r="G84" s="4" t="s">
        <v>38</v>
      </c>
      <c r="I84" s="4"/>
      <c r="J84" s="4"/>
      <c r="K84" s="4"/>
    </row>
    <row r="85" spans="2:11" x14ac:dyDescent="0.3">
      <c r="B85" s="4" t="s">
        <v>15</v>
      </c>
      <c r="C85" s="4" t="s">
        <v>13</v>
      </c>
      <c r="D85" s="4" t="s">
        <v>12</v>
      </c>
      <c r="E85" s="4" t="s">
        <v>11</v>
      </c>
      <c r="F85" s="4"/>
      <c r="G85" s="4" t="s">
        <v>38</v>
      </c>
      <c r="I85" s="4"/>
      <c r="J85" s="4"/>
      <c r="K85" s="4"/>
    </row>
    <row r="86" spans="2:11" x14ac:dyDescent="0.3">
      <c r="B86" s="4" t="s">
        <v>97</v>
      </c>
      <c r="C86" s="4" t="s">
        <v>12</v>
      </c>
      <c r="D86" s="4"/>
      <c r="E86" s="4" t="s">
        <v>21</v>
      </c>
      <c r="F86" s="4"/>
      <c r="G86" s="4" t="s">
        <v>38</v>
      </c>
      <c r="I86" s="4"/>
      <c r="J86" s="4"/>
      <c r="K86" s="4"/>
    </row>
    <row r="87" spans="2:11" x14ac:dyDescent="0.3">
      <c r="B87" s="4" t="s">
        <v>15</v>
      </c>
      <c r="C87" s="4" t="s">
        <v>13</v>
      </c>
      <c r="D87" s="4" t="s">
        <v>12</v>
      </c>
      <c r="E87" s="4" t="s">
        <v>23</v>
      </c>
      <c r="F87" s="4"/>
      <c r="G87" s="4" t="s">
        <v>38</v>
      </c>
      <c r="I87" s="4"/>
      <c r="J87" s="4"/>
      <c r="K87" s="4"/>
    </row>
    <row r="88" spans="2:11" x14ac:dyDescent="0.3">
      <c r="B88" s="4" t="s">
        <v>97</v>
      </c>
      <c r="C88" s="4" t="s">
        <v>13</v>
      </c>
      <c r="D88" s="4"/>
      <c r="E88" s="4" t="s">
        <v>21</v>
      </c>
      <c r="F88" s="4"/>
      <c r="G88" s="4" t="s">
        <v>38</v>
      </c>
      <c r="I88" s="4"/>
      <c r="J88" s="4"/>
      <c r="K88" s="4"/>
    </row>
    <row r="89" spans="2:11" x14ac:dyDescent="0.3">
      <c r="B89" s="4" t="s">
        <v>98</v>
      </c>
      <c r="C89" s="4" t="s">
        <v>12</v>
      </c>
      <c r="D89" s="4"/>
      <c r="E89" s="4" t="s">
        <v>22</v>
      </c>
      <c r="F89" s="4"/>
      <c r="G89" s="4" t="s">
        <v>38</v>
      </c>
      <c r="I89" s="4"/>
      <c r="J89" s="4"/>
      <c r="K89" s="4"/>
    </row>
    <row r="90" spans="2:11" x14ac:dyDescent="0.3">
      <c r="B90" s="4" t="s">
        <v>98</v>
      </c>
      <c r="C90" s="4" t="s">
        <v>13</v>
      </c>
      <c r="D90" s="4"/>
      <c r="E90" s="4" t="s">
        <v>21</v>
      </c>
      <c r="F90" s="4"/>
      <c r="G90" s="4" t="s">
        <v>38</v>
      </c>
      <c r="I90" s="4"/>
      <c r="J90" s="4"/>
      <c r="K90" s="4"/>
    </row>
    <row r="91" spans="2:11" x14ac:dyDescent="0.3">
      <c r="B91" s="4" t="s">
        <v>15</v>
      </c>
      <c r="C91" s="4" t="s">
        <v>12</v>
      </c>
      <c r="D91" s="4"/>
      <c r="E91" s="4" t="s">
        <v>19</v>
      </c>
      <c r="F91" s="4"/>
      <c r="G91" s="4" t="s">
        <v>38</v>
      </c>
      <c r="I91" s="4"/>
      <c r="J91" s="4"/>
      <c r="K91" s="4"/>
    </row>
    <row r="92" spans="2:11" x14ac:dyDescent="0.3">
      <c r="B92" s="4" t="s">
        <v>99</v>
      </c>
      <c r="C92" s="4" t="s">
        <v>13</v>
      </c>
      <c r="D92" s="4"/>
      <c r="E92" s="4" t="s">
        <v>22</v>
      </c>
      <c r="F92" s="4"/>
      <c r="G92" s="4" t="s">
        <v>38</v>
      </c>
      <c r="I92" s="4"/>
      <c r="J92" s="4"/>
      <c r="K92" s="4"/>
    </row>
    <row r="93" spans="2:11" x14ac:dyDescent="0.3">
      <c r="B93" s="4" t="s">
        <v>99</v>
      </c>
      <c r="C93" s="4" t="s">
        <v>13</v>
      </c>
      <c r="D93" s="4"/>
      <c r="E93" s="4" t="s">
        <v>27</v>
      </c>
      <c r="F93" s="4"/>
      <c r="G93" s="4" t="s">
        <v>38</v>
      </c>
      <c r="I93" s="4"/>
      <c r="J93" s="4"/>
      <c r="K93" s="4"/>
    </row>
    <row r="94" spans="2:11" x14ac:dyDescent="0.3">
      <c r="B94" s="4" t="s">
        <v>98</v>
      </c>
      <c r="C94" s="4" t="s">
        <v>13</v>
      </c>
      <c r="D94" s="4"/>
      <c r="E94" s="4" t="s">
        <v>28</v>
      </c>
      <c r="F94" s="4"/>
      <c r="G94" s="4" t="s">
        <v>38</v>
      </c>
      <c r="I94" s="4"/>
      <c r="J94" s="4"/>
      <c r="K94" s="4"/>
    </row>
    <row r="95" spans="2:11" x14ac:dyDescent="0.3">
      <c r="B95" s="4" t="s">
        <v>101</v>
      </c>
      <c r="C95" s="4" t="s">
        <v>13</v>
      </c>
      <c r="D95" s="4"/>
      <c r="E95" s="4" t="s">
        <v>26</v>
      </c>
      <c r="F95" s="4"/>
      <c r="G95" s="4" t="s">
        <v>38</v>
      </c>
      <c r="I95" s="4"/>
      <c r="J95" s="4"/>
      <c r="K95" s="4"/>
    </row>
    <row r="96" spans="2:11" x14ac:dyDescent="0.3">
      <c r="B96" s="4" t="s">
        <v>97</v>
      </c>
      <c r="C96" s="4" t="s">
        <v>13</v>
      </c>
      <c r="D96" s="4"/>
      <c r="E96" s="4" t="s">
        <v>11</v>
      </c>
      <c r="F96" s="4"/>
      <c r="G96" s="4" t="s">
        <v>38</v>
      </c>
      <c r="I96" s="4"/>
      <c r="J96" s="4"/>
      <c r="K96" s="4"/>
    </row>
    <row r="97" spans="2:11" x14ac:dyDescent="0.3">
      <c r="B97" s="4" t="s">
        <v>98</v>
      </c>
      <c r="C97" s="4" t="s">
        <v>13</v>
      </c>
      <c r="D97" s="4"/>
      <c r="E97" s="4" t="s">
        <v>18</v>
      </c>
      <c r="F97" s="4"/>
      <c r="G97" s="4" t="s">
        <v>38</v>
      </c>
      <c r="I97" s="4"/>
      <c r="J97" s="4"/>
      <c r="K97" s="4"/>
    </row>
    <row r="98" spans="2:11" x14ac:dyDescent="0.3">
      <c r="B98" s="4" t="s">
        <v>15</v>
      </c>
      <c r="C98" s="4" t="s">
        <v>13</v>
      </c>
      <c r="D98" s="4" t="s">
        <v>12</v>
      </c>
      <c r="E98" s="4" t="s">
        <v>11</v>
      </c>
      <c r="F98" s="4"/>
      <c r="G98" s="4" t="s">
        <v>38</v>
      </c>
      <c r="I98" s="4"/>
      <c r="J98" s="4"/>
      <c r="K98" s="4"/>
    </row>
    <row r="99" spans="2:11" x14ac:dyDescent="0.3">
      <c r="B99" s="4" t="s">
        <v>98</v>
      </c>
      <c r="C99" s="4" t="s">
        <v>13</v>
      </c>
      <c r="D99" s="4"/>
      <c r="E99" s="4" t="s">
        <v>18</v>
      </c>
      <c r="F99" s="4"/>
      <c r="G99" s="4" t="s">
        <v>38</v>
      </c>
      <c r="I99" s="4"/>
      <c r="J99" s="4"/>
      <c r="K99" s="4"/>
    </row>
    <row r="100" spans="2:11" x14ac:dyDescent="0.3">
      <c r="B100" s="4" t="s">
        <v>15</v>
      </c>
      <c r="C100" s="4" t="s">
        <v>12</v>
      </c>
      <c r="D100" s="4"/>
      <c r="E100" s="4" t="s">
        <v>11</v>
      </c>
      <c r="F100" s="4"/>
      <c r="G100" s="4" t="s">
        <v>38</v>
      </c>
      <c r="I100" s="4"/>
      <c r="J100" s="4"/>
      <c r="K100" s="4"/>
    </row>
    <row r="101" spans="2:11" x14ac:dyDescent="0.3">
      <c r="B101" s="4" t="s">
        <v>98</v>
      </c>
      <c r="C101" s="4" t="s">
        <v>13</v>
      </c>
      <c r="D101" s="4"/>
      <c r="E101" s="4" t="s">
        <v>18</v>
      </c>
      <c r="F101" s="4"/>
      <c r="G101" s="4" t="s">
        <v>38</v>
      </c>
      <c r="I101" s="4"/>
      <c r="J101" s="4"/>
      <c r="K101" s="4"/>
    </row>
    <row r="102" spans="2:11" x14ac:dyDescent="0.3">
      <c r="B102" s="4" t="s">
        <v>98</v>
      </c>
      <c r="C102" s="4" t="s">
        <v>13</v>
      </c>
      <c r="D102" s="4"/>
      <c r="E102" s="4" t="s">
        <v>17</v>
      </c>
      <c r="F102" s="4"/>
      <c r="G102" s="4" t="s">
        <v>38</v>
      </c>
      <c r="I102" s="4"/>
      <c r="J102" s="4"/>
      <c r="K102" s="4"/>
    </row>
    <row r="103" spans="2:11" x14ac:dyDescent="0.3">
      <c r="B103" s="4" t="s">
        <v>15</v>
      </c>
      <c r="C103" s="4" t="s">
        <v>12</v>
      </c>
      <c r="D103" s="4"/>
      <c r="E103" s="4" t="s">
        <v>11</v>
      </c>
      <c r="F103" s="4"/>
      <c r="G103" s="4" t="s">
        <v>38</v>
      </c>
      <c r="I103" s="4"/>
      <c r="J103" s="4"/>
      <c r="K103" s="4"/>
    </row>
    <row r="104" spans="2:11" x14ac:dyDescent="0.3">
      <c r="B104" s="4" t="s">
        <v>98</v>
      </c>
      <c r="C104" s="4" t="s">
        <v>13</v>
      </c>
      <c r="D104" s="4"/>
      <c r="E104" s="4" t="s">
        <v>18</v>
      </c>
      <c r="F104" s="4"/>
      <c r="G104" s="4" t="s">
        <v>38</v>
      </c>
      <c r="I104" s="4"/>
      <c r="J104" s="4"/>
      <c r="K104" s="4"/>
    </row>
    <row r="105" spans="2:11" x14ac:dyDescent="0.3">
      <c r="B105" s="4" t="s">
        <v>15</v>
      </c>
      <c r="C105" s="4" t="s">
        <v>13</v>
      </c>
      <c r="D105" s="4" t="s">
        <v>12</v>
      </c>
      <c r="E105" s="4" t="s">
        <v>25</v>
      </c>
      <c r="F105" s="4"/>
      <c r="G105" s="4" t="s">
        <v>38</v>
      </c>
      <c r="I105" s="4"/>
      <c r="J105" s="4"/>
      <c r="K105" s="4"/>
    </row>
    <row r="106" spans="2:11" x14ac:dyDescent="0.3">
      <c r="B106" s="4" t="s">
        <v>97</v>
      </c>
      <c r="C106" s="4" t="s">
        <v>12</v>
      </c>
      <c r="D106" s="4"/>
      <c r="E106" s="4" t="s">
        <v>21</v>
      </c>
      <c r="F106" s="4"/>
      <c r="G106" s="4" t="s">
        <v>38</v>
      </c>
      <c r="I106" s="4"/>
      <c r="J106" s="4"/>
      <c r="K106" s="4"/>
    </row>
    <row r="107" spans="2:11" x14ac:dyDescent="0.3">
      <c r="B107" s="4" t="s">
        <v>98</v>
      </c>
      <c r="C107" s="4" t="s">
        <v>13</v>
      </c>
      <c r="D107" s="4"/>
      <c r="E107" s="4" t="s">
        <v>25</v>
      </c>
      <c r="F107" s="4"/>
      <c r="G107" s="4" t="s">
        <v>38</v>
      </c>
      <c r="I107" s="4"/>
      <c r="J107" s="4"/>
      <c r="K107" s="4"/>
    </row>
    <row r="108" spans="2:11" x14ac:dyDescent="0.3">
      <c r="B108" s="4" t="s">
        <v>15</v>
      </c>
      <c r="C108" s="4" t="s">
        <v>13</v>
      </c>
      <c r="D108" s="4" t="s">
        <v>12</v>
      </c>
      <c r="E108" s="4" t="s">
        <v>25</v>
      </c>
      <c r="F108" s="4"/>
      <c r="G108" s="4" t="s">
        <v>38</v>
      </c>
      <c r="I108" s="4"/>
      <c r="J108" s="4"/>
      <c r="K108" s="4"/>
    </row>
    <row r="109" spans="2:11" x14ac:dyDescent="0.3">
      <c r="B109" s="4" t="s">
        <v>97</v>
      </c>
      <c r="C109" s="4" t="s">
        <v>13</v>
      </c>
      <c r="D109" s="4"/>
      <c r="E109" s="4" t="s">
        <v>21</v>
      </c>
      <c r="F109" s="4"/>
      <c r="G109" s="4" t="s">
        <v>38</v>
      </c>
      <c r="I109" s="4"/>
      <c r="J109" s="4"/>
      <c r="K109" s="4"/>
    </row>
    <row r="110" spans="2:11" x14ac:dyDescent="0.3">
      <c r="B110" s="4" t="s">
        <v>101</v>
      </c>
      <c r="C110" s="4" t="s">
        <v>13</v>
      </c>
      <c r="D110" s="4"/>
      <c r="E110" s="4" t="s">
        <v>23</v>
      </c>
      <c r="F110" s="4"/>
      <c r="G110" s="4" t="s">
        <v>38</v>
      </c>
      <c r="I110" s="4"/>
      <c r="J110" s="4"/>
      <c r="K110" s="4"/>
    </row>
    <row r="111" spans="2:11" x14ac:dyDescent="0.3">
      <c r="B111" s="4" t="s">
        <v>97</v>
      </c>
      <c r="C111" s="4" t="s">
        <v>12</v>
      </c>
      <c r="D111" s="4"/>
      <c r="E111" s="4" t="s">
        <v>21</v>
      </c>
      <c r="F111" s="4"/>
      <c r="G111" s="4" t="s">
        <v>38</v>
      </c>
      <c r="I111" s="4"/>
      <c r="J111" s="4"/>
      <c r="K111" s="4"/>
    </row>
    <row r="112" spans="2:11" x14ac:dyDescent="0.3">
      <c r="B112" s="20" t="s">
        <v>15</v>
      </c>
      <c r="C112" s="20" t="s">
        <v>13</v>
      </c>
      <c r="D112" s="20" t="s">
        <v>13</v>
      </c>
      <c r="E112" s="20" t="s">
        <v>25</v>
      </c>
      <c r="F112" s="4"/>
      <c r="G112" s="4" t="s">
        <v>38</v>
      </c>
      <c r="I112" s="4"/>
      <c r="J112" s="4"/>
      <c r="K112" s="4"/>
    </row>
    <row r="113" spans="2:11" x14ac:dyDescent="0.3">
      <c r="B113" s="4" t="s">
        <v>97</v>
      </c>
      <c r="C113" s="4" t="s">
        <v>12</v>
      </c>
      <c r="D113" s="4"/>
      <c r="E113" s="4" t="s">
        <v>26</v>
      </c>
      <c r="F113" s="4"/>
      <c r="G113" s="4" t="s">
        <v>38</v>
      </c>
      <c r="I113" s="4"/>
      <c r="J113" s="4"/>
      <c r="K113" s="4"/>
    </row>
    <row r="114" spans="2:11" x14ac:dyDescent="0.3">
      <c r="C114" s="4"/>
      <c r="D114" s="4"/>
      <c r="E114" s="4"/>
      <c r="F114" s="4"/>
      <c r="G114" s="4"/>
      <c r="I114" s="4"/>
      <c r="J114" s="4"/>
      <c r="K114" s="4"/>
    </row>
    <row r="115" spans="2:11" x14ac:dyDescent="0.3">
      <c r="C115" s="4"/>
      <c r="D115" s="4"/>
      <c r="E115" s="4"/>
      <c r="F115" s="4"/>
      <c r="G115" s="4"/>
      <c r="I115" s="4"/>
      <c r="J115" s="4"/>
      <c r="K115" s="4"/>
    </row>
    <row r="116" spans="2:11" x14ac:dyDescent="0.3">
      <c r="C116" s="4"/>
      <c r="D116" s="4"/>
      <c r="E116" s="4"/>
      <c r="F116" s="4"/>
      <c r="G116" s="4"/>
      <c r="I116" s="4"/>
      <c r="J116" s="4"/>
      <c r="K116" s="4"/>
    </row>
    <row r="117" spans="2:11" x14ac:dyDescent="0.3">
      <c r="C117" s="4"/>
      <c r="D117" s="4"/>
      <c r="E117" s="4"/>
      <c r="F117" s="4"/>
      <c r="G117" s="4"/>
      <c r="I117" s="4"/>
      <c r="J117" s="4"/>
      <c r="K117" s="4"/>
    </row>
    <row r="118" spans="2:11" x14ac:dyDescent="0.3">
      <c r="C118" s="4"/>
      <c r="D118" s="4"/>
      <c r="E118" s="4"/>
      <c r="F118" s="4"/>
      <c r="G118" s="4"/>
      <c r="I118" s="4"/>
      <c r="J118" s="4"/>
      <c r="K118" s="4"/>
    </row>
    <row r="119" spans="2:11" x14ac:dyDescent="0.3">
      <c r="C119" s="4"/>
      <c r="D119" s="4"/>
      <c r="E119" s="4"/>
      <c r="F119" s="4"/>
      <c r="G119" s="4"/>
      <c r="I119" s="4"/>
      <c r="J119" s="4"/>
      <c r="K119" s="4"/>
    </row>
    <row r="120" spans="2:11" x14ac:dyDescent="0.3">
      <c r="C120" s="4"/>
      <c r="D120" s="4"/>
      <c r="E120" s="4"/>
      <c r="F120" s="4"/>
      <c r="G120" s="4"/>
      <c r="I120" s="4"/>
      <c r="J120" s="4"/>
      <c r="K120" s="4"/>
    </row>
    <row r="121" spans="2:11" x14ac:dyDescent="0.3">
      <c r="C121" s="4"/>
      <c r="D121" s="4"/>
      <c r="E121" s="4"/>
      <c r="F121" s="4"/>
      <c r="G121" s="4"/>
      <c r="I121" s="4"/>
      <c r="J121" s="4"/>
      <c r="K121" s="4"/>
    </row>
    <row r="122" spans="2:11" x14ac:dyDescent="0.3">
      <c r="C122" s="4"/>
      <c r="D122" s="4"/>
      <c r="E122" s="4"/>
      <c r="F122" s="4"/>
      <c r="G122" s="4"/>
      <c r="I122" s="4"/>
      <c r="J122" s="4"/>
      <c r="K122" s="4"/>
    </row>
    <row r="123" spans="2:11" x14ac:dyDescent="0.3">
      <c r="C123" s="4"/>
      <c r="D123" s="4"/>
      <c r="E123" s="4"/>
      <c r="F123" s="4"/>
      <c r="G123" s="4"/>
      <c r="I123" s="4"/>
      <c r="J123" s="4"/>
      <c r="K123" s="4"/>
    </row>
    <row r="124" spans="2:11" x14ac:dyDescent="0.3">
      <c r="C124" s="4"/>
      <c r="D124" s="4"/>
      <c r="E124" s="4"/>
      <c r="F124" s="4"/>
      <c r="G124" s="4"/>
      <c r="I124" s="4"/>
      <c r="J124" s="4"/>
      <c r="K124" s="4"/>
    </row>
    <row r="125" spans="2:11" x14ac:dyDescent="0.3">
      <c r="C125" s="4"/>
      <c r="D125" s="4"/>
      <c r="E125" s="4"/>
      <c r="F125" s="4"/>
      <c r="G125" s="4"/>
      <c r="I125" s="4"/>
      <c r="J125" s="4"/>
      <c r="K125" s="4"/>
    </row>
    <row r="126" spans="2:11" x14ac:dyDescent="0.3">
      <c r="C126" s="4"/>
      <c r="D126" s="4"/>
      <c r="E126" s="4"/>
      <c r="F126" s="4"/>
      <c r="G126" s="4"/>
      <c r="I126" s="4"/>
      <c r="J126" s="4"/>
      <c r="K126" s="4"/>
    </row>
    <row r="127" spans="2:11" x14ac:dyDescent="0.3">
      <c r="C127" s="4"/>
      <c r="D127" s="4"/>
      <c r="E127" s="4"/>
      <c r="F127" s="4"/>
      <c r="G127" s="4"/>
      <c r="I127" s="4"/>
      <c r="J127" s="4"/>
      <c r="K127" s="4"/>
    </row>
    <row r="128" spans="2:11" x14ac:dyDescent="0.3">
      <c r="C128" s="4"/>
      <c r="D128" s="4"/>
      <c r="E128" s="4"/>
      <c r="F128" s="4"/>
      <c r="G128" s="4"/>
      <c r="I128" s="4"/>
      <c r="J128" s="4"/>
      <c r="K128" s="4"/>
    </row>
    <row r="129" spans="3:11" x14ac:dyDescent="0.3">
      <c r="C129" s="4"/>
      <c r="D129" s="4"/>
      <c r="E129" s="4"/>
      <c r="F129" s="4"/>
      <c r="G129" s="4"/>
      <c r="I129" s="4"/>
      <c r="J129" s="4"/>
      <c r="K129" s="4"/>
    </row>
    <row r="130" spans="3:11" x14ac:dyDescent="0.3">
      <c r="C130" s="4"/>
      <c r="D130" s="4"/>
      <c r="E130" s="4"/>
      <c r="F130" s="4"/>
      <c r="G130" s="4"/>
      <c r="I130" s="4"/>
      <c r="J130" s="4"/>
      <c r="K130" s="4"/>
    </row>
    <row r="131" spans="3:11" x14ac:dyDescent="0.3">
      <c r="C131" s="4"/>
      <c r="D131" s="4"/>
      <c r="E131" s="4"/>
      <c r="F131" s="4"/>
      <c r="G131" s="4"/>
      <c r="I131" s="4"/>
      <c r="J131" s="4"/>
      <c r="K131" s="4"/>
    </row>
    <row r="132" spans="3:11" x14ac:dyDescent="0.3">
      <c r="C132" s="4"/>
      <c r="D132" s="4"/>
      <c r="E132" s="4"/>
      <c r="F132" s="4"/>
      <c r="G132" s="4"/>
      <c r="I132" s="4"/>
      <c r="J132" s="4"/>
      <c r="K132" s="4"/>
    </row>
    <row r="133" spans="3:11" x14ac:dyDescent="0.3">
      <c r="C133" s="4"/>
      <c r="D133" s="4"/>
      <c r="E133" s="4"/>
      <c r="F133" s="4"/>
      <c r="G133" s="4"/>
      <c r="I133" s="4"/>
      <c r="J133" s="4"/>
      <c r="K133" s="4"/>
    </row>
    <row r="134" spans="3:11" x14ac:dyDescent="0.3">
      <c r="C134" s="4"/>
      <c r="D134" s="4"/>
      <c r="E134" s="4"/>
      <c r="F134" s="4"/>
      <c r="G134" s="4"/>
      <c r="I134" s="4"/>
      <c r="J134" s="4"/>
      <c r="K134" s="4"/>
    </row>
    <row r="135" spans="3:11" x14ac:dyDescent="0.3">
      <c r="C135" s="4"/>
      <c r="D135" s="4"/>
      <c r="E135" s="4"/>
      <c r="F135" s="4"/>
      <c r="G135" s="4"/>
      <c r="I135" s="4"/>
      <c r="J135" s="4"/>
      <c r="K135" s="4"/>
    </row>
    <row r="136" spans="3:11" x14ac:dyDescent="0.3">
      <c r="C136" s="4"/>
      <c r="D136" s="4"/>
      <c r="E136" s="4"/>
      <c r="F136" s="4"/>
      <c r="G136" s="4"/>
      <c r="I136" s="4"/>
      <c r="J136" s="4"/>
      <c r="K136" s="4"/>
    </row>
    <row r="137" spans="3:11" x14ac:dyDescent="0.3">
      <c r="C137" s="4"/>
      <c r="D137" s="4"/>
      <c r="E137" s="4"/>
      <c r="F137" s="4"/>
      <c r="G137" s="4"/>
      <c r="I137" s="4"/>
      <c r="J137" s="4"/>
      <c r="K137" s="4"/>
    </row>
    <row r="138" spans="3:11" x14ac:dyDescent="0.3">
      <c r="C138" s="4"/>
      <c r="D138" s="4"/>
      <c r="E138" s="4"/>
      <c r="F138" s="4"/>
      <c r="G138" s="4"/>
      <c r="I138" s="4"/>
      <c r="J138" s="4"/>
      <c r="K138" s="4"/>
    </row>
    <row r="139" spans="3:11" x14ac:dyDescent="0.3">
      <c r="C139" s="4"/>
      <c r="D139" s="4"/>
      <c r="E139" s="4"/>
      <c r="F139" s="4"/>
      <c r="G139" s="4"/>
      <c r="I139" s="4"/>
      <c r="J139" s="4"/>
      <c r="K139" s="4"/>
    </row>
    <row r="140" spans="3:11" x14ac:dyDescent="0.3">
      <c r="C140" s="4"/>
      <c r="D140" s="4"/>
      <c r="E140" s="4"/>
      <c r="F140" s="4"/>
      <c r="G140" s="4"/>
      <c r="I140" s="4"/>
      <c r="J140" s="4"/>
      <c r="K140" s="4"/>
    </row>
    <row r="141" spans="3:11" x14ac:dyDescent="0.3">
      <c r="C141" s="4"/>
      <c r="D141" s="4"/>
      <c r="E141" s="4"/>
      <c r="F141" s="4"/>
      <c r="G141" s="4"/>
      <c r="I141" s="4"/>
      <c r="J141" s="4"/>
      <c r="K141" s="4"/>
    </row>
    <row r="142" spans="3:11" x14ac:dyDescent="0.3">
      <c r="C142" s="4"/>
      <c r="D142" s="4"/>
      <c r="E142" s="4"/>
      <c r="F142" s="4"/>
      <c r="G142" s="4"/>
      <c r="I142" s="4"/>
      <c r="J142" s="4"/>
      <c r="K142" s="4"/>
    </row>
    <row r="143" spans="3:11" x14ac:dyDescent="0.3">
      <c r="C143" s="4"/>
      <c r="D143" s="4"/>
      <c r="E143" s="4"/>
      <c r="F143" s="4"/>
      <c r="G143" s="4"/>
      <c r="I143" s="4"/>
      <c r="J143" s="4"/>
      <c r="K143" s="4"/>
    </row>
    <row r="144" spans="3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01"/>
  <sheetViews>
    <sheetView topLeftCell="A19" zoomScaleNormal="100" workbookViewId="0">
      <selection activeCell="E16" sqref="E16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5" t="s">
        <v>0</v>
      </c>
      <c r="B1" s="6">
        <v>45620</v>
      </c>
      <c r="D1" s="7" t="s">
        <v>1</v>
      </c>
      <c r="E1" s="4"/>
      <c r="F1" s="4"/>
      <c r="G1" s="22" t="s">
        <v>39</v>
      </c>
      <c r="H1" s="22"/>
      <c r="I1" s="23" t="s">
        <v>3</v>
      </c>
      <c r="J1" s="23"/>
      <c r="K1" s="23"/>
      <c r="L1" s="23"/>
      <c r="M1" s="23"/>
    </row>
    <row r="2" spans="1:27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116</v>
      </c>
      <c r="H2" s="4"/>
      <c r="I2" s="4" t="s">
        <v>113</v>
      </c>
      <c r="J2" s="4" t="s">
        <v>114</v>
      </c>
      <c r="K2" s="4" t="s">
        <v>115</v>
      </c>
      <c r="L2" s="4" t="s">
        <v>9</v>
      </c>
      <c r="M2" s="4" t="s">
        <v>10</v>
      </c>
      <c r="O2" s="4" t="s">
        <v>112</v>
      </c>
      <c r="P2" s="4" t="s">
        <v>111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">
      <c r="B3" s="4" t="s">
        <v>97</v>
      </c>
      <c r="C3" s="4" t="s">
        <v>13</v>
      </c>
      <c r="D3" s="4"/>
      <c r="E3" s="4" t="s">
        <v>11</v>
      </c>
      <c r="F3" s="4"/>
      <c r="G3" s="4" t="s">
        <v>40</v>
      </c>
      <c r="I3" s="4" t="s">
        <v>15</v>
      </c>
      <c r="J3" s="4" t="s">
        <v>13</v>
      </c>
      <c r="K3" s="4" t="s">
        <v>13</v>
      </c>
      <c r="L3" s="5"/>
      <c r="M3" s="4" t="s">
        <v>16</v>
      </c>
      <c r="O3" t="s">
        <v>11</v>
      </c>
      <c r="P3" s="4">
        <f t="shared" ref="P3:P17" si="0">COUNTIF(Q3:AD3,"+")-COUNTIF(Q3:AD3,"-")</f>
        <v>0</v>
      </c>
      <c r="Q3" s="4" t="s">
        <v>13</v>
      </c>
      <c r="R3" s="4" t="s">
        <v>12</v>
      </c>
      <c r="S3" s="4" t="s">
        <v>13</v>
      </c>
      <c r="T3" s="4" t="s">
        <v>12</v>
      </c>
      <c r="U3" s="4"/>
      <c r="V3" s="4"/>
      <c r="W3" s="4"/>
      <c r="X3" s="4"/>
      <c r="Y3" s="4"/>
      <c r="Z3" s="4"/>
      <c r="AA3" s="4"/>
    </row>
    <row r="4" spans="1:27" x14ac:dyDescent="0.3">
      <c r="B4" s="4" t="s">
        <v>98</v>
      </c>
      <c r="C4" s="4" t="s">
        <v>13</v>
      </c>
      <c r="D4" s="4"/>
      <c r="E4" s="4" t="s">
        <v>17</v>
      </c>
      <c r="F4" s="4"/>
      <c r="G4" s="4" t="s">
        <v>40</v>
      </c>
      <c r="I4" s="4" t="s">
        <v>15</v>
      </c>
      <c r="J4" s="4" t="s">
        <v>13</v>
      </c>
      <c r="K4" s="4" t="s">
        <v>12</v>
      </c>
      <c r="M4" s="4" t="s">
        <v>16</v>
      </c>
      <c r="O4" t="s">
        <v>17</v>
      </c>
      <c r="P4" s="4">
        <f t="shared" si="0"/>
        <v>1</v>
      </c>
      <c r="Q4" s="4" t="s">
        <v>13</v>
      </c>
      <c r="R4" s="4" t="s">
        <v>12</v>
      </c>
      <c r="S4" s="4" t="s">
        <v>13</v>
      </c>
      <c r="T4" s="4"/>
      <c r="U4" s="4"/>
      <c r="V4" s="4"/>
      <c r="W4" s="4"/>
      <c r="X4" s="4"/>
      <c r="Y4" s="4"/>
      <c r="Z4" s="4"/>
      <c r="AA4" s="4"/>
    </row>
    <row r="5" spans="1:27" x14ac:dyDescent="0.3">
      <c r="B5" s="4" t="s">
        <v>15</v>
      </c>
      <c r="C5" s="4" t="s">
        <v>12</v>
      </c>
      <c r="D5" s="4"/>
      <c r="E5" s="4" t="s">
        <v>11</v>
      </c>
      <c r="F5" s="4"/>
      <c r="G5" s="4" t="s">
        <v>40</v>
      </c>
      <c r="I5" s="4" t="s">
        <v>15</v>
      </c>
      <c r="J5" s="4" t="s">
        <v>12</v>
      </c>
      <c r="K5" s="4"/>
      <c r="M5" s="4" t="s">
        <v>16</v>
      </c>
      <c r="O5" t="s">
        <v>18</v>
      </c>
      <c r="P5" s="4">
        <f t="shared" si="0"/>
        <v>1</v>
      </c>
      <c r="Q5" s="4" t="s">
        <v>13</v>
      </c>
      <c r="R5" s="4" t="s">
        <v>12</v>
      </c>
      <c r="S5" s="4" t="s">
        <v>13</v>
      </c>
      <c r="T5" s="4"/>
      <c r="U5" s="4"/>
      <c r="V5" s="4"/>
      <c r="W5" s="4"/>
      <c r="X5" s="4"/>
      <c r="Y5" s="4"/>
      <c r="Z5" s="4"/>
      <c r="AA5" s="4"/>
    </row>
    <row r="6" spans="1:27" x14ac:dyDescent="0.3">
      <c r="B6" s="4" t="s">
        <v>97</v>
      </c>
      <c r="C6" s="4" t="s">
        <v>12</v>
      </c>
      <c r="D6" s="4"/>
      <c r="E6" s="4" t="s">
        <v>21</v>
      </c>
      <c r="F6" s="4"/>
      <c r="G6" s="4" t="s">
        <v>40</v>
      </c>
      <c r="I6" s="4" t="s">
        <v>15</v>
      </c>
      <c r="J6" s="4" t="s">
        <v>13</v>
      </c>
      <c r="K6" s="4" t="s">
        <v>12</v>
      </c>
      <c r="M6" s="4" t="s">
        <v>16</v>
      </c>
      <c r="O6" t="s">
        <v>19</v>
      </c>
      <c r="P6" s="4">
        <f t="shared" si="0"/>
        <v>0</v>
      </c>
      <c r="Q6" s="4" t="s">
        <v>12</v>
      </c>
      <c r="R6" s="4" t="s">
        <v>13</v>
      </c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B7" s="4" t="s">
        <v>97</v>
      </c>
      <c r="C7" s="4" t="s">
        <v>12</v>
      </c>
      <c r="D7" s="4"/>
      <c r="E7" s="4" t="s">
        <v>21</v>
      </c>
      <c r="F7" s="4"/>
      <c r="G7" s="4" t="s">
        <v>40</v>
      </c>
      <c r="I7" s="4" t="s">
        <v>15</v>
      </c>
      <c r="J7" s="4" t="s">
        <v>13</v>
      </c>
      <c r="K7" s="4" t="s">
        <v>12</v>
      </c>
      <c r="M7" s="4" t="s">
        <v>16</v>
      </c>
      <c r="O7" t="s">
        <v>20</v>
      </c>
      <c r="P7" s="4">
        <f t="shared" si="0"/>
        <v>1</v>
      </c>
      <c r="Q7" s="4" t="s">
        <v>13</v>
      </c>
      <c r="R7" s="4" t="s">
        <v>12</v>
      </c>
      <c r="S7" s="4" t="s">
        <v>13</v>
      </c>
      <c r="T7" s="4"/>
      <c r="U7" s="4"/>
      <c r="V7" s="4"/>
      <c r="W7" s="4"/>
      <c r="X7" s="4"/>
      <c r="Y7" s="4"/>
      <c r="Z7" s="4"/>
      <c r="AA7" s="4"/>
    </row>
    <row r="8" spans="1:27" x14ac:dyDescent="0.3">
      <c r="B8" s="4" t="s">
        <v>15</v>
      </c>
      <c r="C8" s="4" t="s">
        <v>13</v>
      </c>
      <c r="D8" s="4" t="s">
        <v>12</v>
      </c>
      <c r="E8" s="4" t="s">
        <v>23</v>
      </c>
      <c r="F8" s="4"/>
      <c r="G8" s="4" t="s">
        <v>40</v>
      </c>
      <c r="I8" s="4" t="s">
        <v>15</v>
      </c>
      <c r="J8" s="4" t="s">
        <v>12</v>
      </c>
      <c r="K8" s="4"/>
      <c r="M8" s="4" t="s">
        <v>16</v>
      </c>
      <c r="O8" t="s">
        <v>21</v>
      </c>
      <c r="P8" s="4">
        <f t="shared" si="0"/>
        <v>0</v>
      </c>
      <c r="Q8" s="4" t="s">
        <v>12</v>
      </c>
      <c r="R8" s="4" t="s">
        <v>13</v>
      </c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B9" s="4" t="s">
        <v>98</v>
      </c>
      <c r="C9" s="4" t="s">
        <v>13</v>
      </c>
      <c r="D9" s="4"/>
      <c r="E9" s="4" t="s">
        <v>22</v>
      </c>
      <c r="F9" s="4"/>
      <c r="G9" s="4" t="s">
        <v>40</v>
      </c>
      <c r="I9" s="4" t="s">
        <v>15</v>
      </c>
      <c r="J9" s="4" t="s">
        <v>13</v>
      </c>
      <c r="K9" s="4" t="s">
        <v>12</v>
      </c>
      <c r="M9" s="4" t="s">
        <v>16</v>
      </c>
      <c r="O9" t="s">
        <v>22</v>
      </c>
      <c r="P9" s="4">
        <f t="shared" si="0"/>
        <v>0</v>
      </c>
      <c r="Q9" s="4" t="s">
        <v>12</v>
      </c>
      <c r="R9" s="4" t="s">
        <v>13</v>
      </c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B10" s="4" t="s">
        <v>15</v>
      </c>
      <c r="C10" s="4" t="s">
        <v>13</v>
      </c>
      <c r="D10" s="4" t="s">
        <v>12</v>
      </c>
      <c r="E10" s="4" t="s">
        <v>23</v>
      </c>
      <c r="F10" s="4"/>
      <c r="G10" s="4" t="s">
        <v>40</v>
      </c>
      <c r="I10" s="4" t="s">
        <v>15</v>
      </c>
      <c r="J10" s="4" t="s">
        <v>13</v>
      </c>
      <c r="K10" s="4" t="s">
        <v>12</v>
      </c>
      <c r="M10" s="4" t="s">
        <v>16</v>
      </c>
      <c r="O10" t="s">
        <v>23</v>
      </c>
      <c r="P10" s="4">
        <f t="shared" si="0"/>
        <v>0</v>
      </c>
      <c r="Q10" s="4" t="s">
        <v>12</v>
      </c>
      <c r="R10" s="4" t="s">
        <v>13</v>
      </c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B11" s="4" t="s">
        <v>98</v>
      </c>
      <c r="C11" s="4" t="s">
        <v>13</v>
      </c>
      <c r="D11" s="4"/>
      <c r="E11" s="4" t="s">
        <v>29</v>
      </c>
      <c r="F11" s="4"/>
      <c r="G11" s="4" t="s">
        <v>40</v>
      </c>
      <c r="I11" s="4" t="s">
        <v>15</v>
      </c>
      <c r="J11" s="4" t="s">
        <v>13</v>
      </c>
      <c r="K11" s="4" t="s">
        <v>13</v>
      </c>
      <c r="M11" s="4" t="s">
        <v>16</v>
      </c>
      <c r="O11" t="s">
        <v>24</v>
      </c>
      <c r="P11" s="4">
        <f t="shared" si="0"/>
        <v>0</v>
      </c>
      <c r="Q11" s="4" t="s">
        <v>12</v>
      </c>
      <c r="R11" s="4" t="s">
        <v>13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">
      <c r="B12" s="4" t="s">
        <v>98</v>
      </c>
      <c r="C12" s="4" t="s">
        <v>13</v>
      </c>
      <c r="D12" s="4"/>
      <c r="E12" s="4" t="s">
        <v>28</v>
      </c>
      <c r="F12" s="4"/>
      <c r="G12" s="4" t="s">
        <v>40</v>
      </c>
      <c r="I12" s="4" t="s">
        <v>15</v>
      </c>
      <c r="J12" s="4" t="s">
        <v>12</v>
      </c>
      <c r="K12" s="4"/>
      <c r="M12" s="4" t="s">
        <v>16</v>
      </c>
      <c r="O12" t="s">
        <v>25</v>
      </c>
      <c r="P12" s="4">
        <f t="shared" si="0"/>
        <v>1</v>
      </c>
      <c r="Q12" s="4" t="s">
        <v>13</v>
      </c>
      <c r="R12" s="4" t="s">
        <v>12</v>
      </c>
      <c r="S12" s="4" t="s">
        <v>13</v>
      </c>
      <c r="T12" s="4"/>
      <c r="U12" s="4"/>
      <c r="V12" s="4"/>
      <c r="W12" s="4"/>
      <c r="X12" s="4"/>
      <c r="Y12" s="4"/>
      <c r="Z12" s="4"/>
      <c r="AA12" s="4"/>
    </row>
    <row r="13" spans="1:27" x14ac:dyDescent="0.3">
      <c r="B13" s="4" t="s">
        <v>15</v>
      </c>
      <c r="C13" s="4" t="s">
        <v>13</v>
      </c>
      <c r="D13" s="4" t="s">
        <v>12</v>
      </c>
      <c r="E13" s="4" t="s">
        <v>24</v>
      </c>
      <c r="F13" s="4"/>
      <c r="G13" s="4" t="s">
        <v>40</v>
      </c>
      <c r="I13" s="4" t="s">
        <v>15</v>
      </c>
      <c r="J13" s="4" t="s">
        <v>12</v>
      </c>
      <c r="K13" s="4"/>
      <c r="M13" s="4" t="s">
        <v>16</v>
      </c>
      <c r="O13" t="s">
        <v>26</v>
      </c>
      <c r="P13" s="4">
        <f t="shared" si="0"/>
        <v>-1</v>
      </c>
      <c r="Q13" s="4" t="s">
        <v>12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B14" s="4" t="s">
        <v>97</v>
      </c>
      <c r="C14" s="4" t="s">
        <v>12</v>
      </c>
      <c r="D14" s="4"/>
      <c r="E14" s="4" t="s">
        <v>26</v>
      </c>
      <c r="F14" s="4"/>
      <c r="G14" s="4" t="s">
        <v>40</v>
      </c>
      <c r="I14" s="4" t="s">
        <v>15</v>
      </c>
      <c r="J14" s="4" t="s">
        <v>13</v>
      </c>
      <c r="K14" s="4" t="s">
        <v>12</v>
      </c>
      <c r="M14" s="4" t="s">
        <v>16</v>
      </c>
      <c r="O14" t="s">
        <v>27</v>
      </c>
      <c r="P14" s="4">
        <f t="shared" si="0"/>
        <v>-2</v>
      </c>
      <c r="Q14" s="4" t="s">
        <v>12</v>
      </c>
      <c r="R14" s="4" t="s">
        <v>12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B15" s="4" t="s">
        <v>97</v>
      </c>
      <c r="C15" s="4" t="s">
        <v>13</v>
      </c>
      <c r="D15" s="4"/>
      <c r="E15" s="4" t="s">
        <v>11</v>
      </c>
      <c r="F15" s="4"/>
      <c r="G15" s="4" t="s">
        <v>40</v>
      </c>
      <c r="I15" s="4" t="s">
        <v>15</v>
      </c>
      <c r="J15" s="4" t="s">
        <v>13</v>
      </c>
      <c r="K15" s="4" t="s">
        <v>13</v>
      </c>
      <c r="M15" s="4" t="s">
        <v>16</v>
      </c>
      <c r="O15" t="s">
        <v>28</v>
      </c>
      <c r="P15" s="4">
        <f t="shared" si="0"/>
        <v>-2</v>
      </c>
      <c r="Q15" s="4" t="s">
        <v>12</v>
      </c>
      <c r="R15" s="4" t="s">
        <v>12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B16" s="4" t="s">
        <v>98</v>
      </c>
      <c r="C16" s="4" t="s">
        <v>13</v>
      </c>
      <c r="D16" s="4"/>
      <c r="E16" s="4" t="s">
        <v>25</v>
      </c>
      <c r="F16" s="4"/>
      <c r="G16" s="4" t="s">
        <v>40</v>
      </c>
      <c r="I16" s="4" t="s">
        <v>15</v>
      </c>
      <c r="J16" s="4" t="s">
        <v>12</v>
      </c>
      <c r="K16" s="4"/>
      <c r="M16" s="4" t="s">
        <v>16</v>
      </c>
      <c r="O16" t="s">
        <v>29</v>
      </c>
      <c r="P16" s="4">
        <f t="shared" si="0"/>
        <v>-1</v>
      </c>
      <c r="Q16" s="4" t="s">
        <v>12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4" x14ac:dyDescent="0.3">
      <c r="B17" s="4" t="s">
        <v>98</v>
      </c>
      <c r="C17" s="4" t="s">
        <v>13</v>
      </c>
      <c r="D17" s="4"/>
      <c r="E17" s="4" t="s">
        <v>25</v>
      </c>
      <c r="F17" s="4"/>
      <c r="G17" s="4" t="s">
        <v>40</v>
      </c>
      <c r="I17" s="4" t="s">
        <v>15</v>
      </c>
      <c r="J17" s="4" t="s">
        <v>13</v>
      </c>
      <c r="K17" s="4" t="s">
        <v>12</v>
      </c>
      <c r="M17" s="4" t="s">
        <v>16</v>
      </c>
      <c r="O17" t="s">
        <v>30</v>
      </c>
      <c r="P17" s="4">
        <f t="shared" si="0"/>
        <v>-2</v>
      </c>
      <c r="Q17" s="4" t="s">
        <v>12</v>
      </c>
      <c r="R17" s="4" t="s">
        <v>12</v>
      </c>
      <c r="S17" s="4"/>
      <c r="T17" s="4"/>
      <c r="U17" s="4"/>
      <c r="V17" s="4"/>
      <c r="W17" s="4"/>
      <c r="X17" s="4"/>
    </row>
    <row r="18" spans="2:24" x14ac:dyDescent="0.3">
      <c r="B18" s="4" t="s">
        <v>98</v>
      </c>
      <c r="C18" s="4" t="s">
        <v>13</v>
      </c>
      <c r="D18" s="4"/>
      <c r="E18" s="4" t="s">
        <v>11</v>
      </c>
      <c r="F18" s="4"/>
      <c r="G18" s="4" t="s">
        <v>40</v>
      </c>
      <c r="I18" s="4" t="s">
        <v>15</v>
      </c>
      <c r="J18" s="4" t="s">
        <v>12</v>
      </c>
      <c r="K18" s="4"/>
      <c r="M18" s="4" t="s">
        <v>16</v>
      </c>
    </row>
    <row r="19" spans="2:24" x14ac:dyDescent="0.3">
      <c r="B19" s="4" t="s">
        <v>98</v>
      </c>
      <c r="C19" s="4" t="s">
        <v>13</v>
      </c>
      <c r="D19" s="4"/>
      <c r="E19" s="4" t="s">
        <v>25</v>
      </c>
      <c r="F19" s="4"/>
      <c r="G19" s="4" t="s">
        <v>40</v>
      </c>
      <c r="I19" s="4" t="s">
        <v>15</v>
      </c>
      <c r="J19" s="4" t="s">
        <v>12</v>
      </c>
      <c r="K19" s="4"/>
      <c r="M19" s="4" t="s">
        <v>16</v>
      </c>
    </row>
    <row r="20" spans="2:24" x14ac:dyDescent="0.3">
      <c r="B20" s="4" t="s">
        <v>15</v>
      </c>
      <c r="C20" s="4" t="s">
        <v>13</v>
      </c>
      <c r="D20" s="4" t="s">
        <v>12</v>
      </c>
      <c r="E20" s="4" t="s">
        <v>17</v>
      </c>
      <c r="F20" s="4"/>
      <c r="G20" s="4" t="s">
        <v>40</v>
      </c>
      <c r="I20" s="4" t="s">
        <v>15</v>
      </c>
      <c r="J20" s="4" t="s">
        <v>13</v>
      </c>
      <c r="K20" s="4" t="s">
        <v>12</v>
      </c>
      <c r="M20" s="4" t="s">
        <v>16</v>
      </c>
    </row>
    <row r="21" spans="2:24" x14ac:dyDescent="0.3">
      <c r="B21" s="20" t="s">
        <v>15</v>
      </c>
      <c r="C21" s="20" t="s">
        <v>13</v>
      </c>
      <c r="D21" s="20" t="s">
        <v>13</v>
      </c>
      <c r="E21" s="20" t="s">
        <v>11</v>
      </c>
      <c r="F21" s="4"/>
      <c r="G21" s="4" t="s">
        <v>40</v>
      </c>
      <c r="I21" s="4" t="s">
        <v>15</v>
      </c>
      <c r="J21" s="4" t="s">
        <v>13</v>
      </c>
      <c r="K21" s="4" t="s">
        <v>12</v>
      </c>
      <c r="M21" s="4" t="s">
        <v>16</v>
      </c>
    </row>
    <row r="22" spans="2:24" x14ac:dyDescent="0.3">
      <c r="B22" s="4" t="s">
        <v>97</v>
      </c>
      <c r="C22" s="4" t="s">
        <v>13</v>
      </c>
      <c r="D22" s="4"/>
      <c r="E22" s="4" t="s">
        <v>21</v>
      </c>
      <c r="F22" s="4"/>
      <c r="G22" s="4" t="s">
        <v>40</v>
      </c>
      <c r="I22" s="4" t="s">
        <v>15</v>
      </c>
      <c r="J22" s="4" t="s">
        <v>13</v>
      </c>
      <c r="K22" s="4" t="s">
        <v>12</v>
      </c>
      <c r="M22" s="4" t="s">
        <v>31</v>
      </c>
    </row>
    <row r="23" spans="2:24" x14ac:dyDescent="0.3">
      <c r="B23" s="4" t="s">
        <v>15</v>
      </c>
      <c r="C23" s="4" t="s">
        <v>13</v>
      </c>
      <c r="D23" s="4" t="s">
        <v>12</v>
      </c>
      <c r="E23" s="4" t="s">
        <v>22</v>
      </c>
      <c r="F23" s="4"/>
      <c r="G23" s="4" t="s">
        <v>40</v>
      </c>
      <c r="I23" s="4" t="s">
        <v>15</v>
      </c>
      <c r="J23" s="4" t="s">
        <v>13</v>
      </c>
      <c r="K23" s="4" t="s">
        <v>12</v>
      </c>
      <c r="M23" s="4" t="s">
        <v>31</v>
      </c>
    </row>
    <row r="24" spans="2:24" x14ac:dyDescent="0.3">
      <c r="B24" s="4" t="s">
        <v>98</v>
      </c>
      <c r="C24" s="4" t="s">
        <v>13</v>
      </c>
      <c r="D24" s="4"/>
      <c r="E24" s="4" t="s">
        <v>24</v>
      </c>
      <c r="F24" s="4"/>
      <c r="G24" s="4" t="s">
        <v>40</v>
      </c>
      <c r="I24" s="4" t="s">
        <v>15</v>
      </c>
      <c r="J24" s="4" t="s">
        <v>12</v>
      </c>
      <c r="K24" s="4"/>
      <c r="M24" s="4" t="s">
        <v>31</v>
      </c>
    </row>
    <row r="25" spans="2:24" x14ac:dyDescent="0.3">
      <c r="B25" s="4" t="s">
        <v>99</v>
      </c>
      <c r="C25" s="4" t="s">
        <v>13</v>
      </c>
      <c r="D25" s="4"/>
      <c r="E25" s="4" t="s">
        <v>19</v>
      </c>
      <c r="F25" s="4"/>
      <c r="G25" s="4" t="s">
        <v>40</v>
      </c>
      <c r="I25" s="4" t="s">
        <v>15</v>
      </c>
      <c r="J25" s="4" t="s">
        <v>13</v>
      </c>
      <c r="K25" s="4" t="s">
        <v>13</v>
      </c>
      <c r="M25" s="4" t="s">
        <v>31</v>
      </c>
    </row>
    <row r="26" spans="2:24" x14ac:dyDescent="0.3">
      <c r="B26" s="4" t="s">
        <v>15</v>
      </c>
      <c r="C26" s="4" t="s">
        <v>12</v>
      </c>
      <c r="D26" s="4"/>
      <c r="E26" s="4" t="s">
        <v>19</v>
      </c>
      <c r="F26" s="4"/>
      <c r="G26" s="4" t="s">
        <v>40</v>
      </c>
      <c r="I26" s="4" t="s">
        <v>15</v>
      </c>
      <c r="J26" s="4" t="s">
        <v>12</v>
      </c>
      <c r="K26" s="4"/>
      <c r="M26" s="4" t="s">
        <v>31</v>
      </c>
    </row>
    <row r="27" spans="2:24" x14ac:dyDescent="0.3">
      <c r="B27" s="4" t="s">
        <v>98</v>
      </c>
      <c r="C27" s="4" t="s">
        <v>13</v>
      </c>
      <c r="D27" s="4"/>
      <c r="E27" s="4" t="s">
        <v>21</v>
      </c>
      <c r="F27" s="4"/>
      <c r="G27" s="4" t="s">
        <v>40</v>
      </c>
      <c r="I27" s="4" t="s">
        <v>15</v>
      </c>
      <c r="J27" s="4" t="s">
        <v>13</v>
      </c>
      <c r="K27" s="4" t="s">
        <v>12</v>
      </c>
      <c r="M27" s="4" t="s">
        <v>31</v>
      </c>
    </row>
    <row r="28" spans="2:24" x14ac:dyDescent="0.3">
      <c r="B28" s="4" t="s">
        <v>98</v>
      </c>
      <c r="C28" s="4" t="s">
        <v>13</v>
      </c>
      <c r="D28" s="4"/>
      <c r="E28" s="4" t="s">
        <v>24</v>
      </c>
      <c r="F28" s="4"/>
      <c r="G28" s="4" t="s">
        <v>40</v>
      </c>
      <c r="I28" s="4" t="s">
        <v>15</v>
      </c>
      <c r="J28" s="4" t="s">
        <v>13</v>
      </c>
      <c r="K28" s="4" t="s">
        <v>12</v>
      </c>
      <c r="M28" s="4" t="s">
        <v>31</v>
      </c>
    </row>
    <row r="29" spans="2:24" x14ac:dyDescent="0.3">
      <c r="B29" s="4" t="s">
        <v>99</v>
      </c>
      <c r="C29" s="4" t="s">
        <v>13</v>
      </c>
      <c r="D29" s="4"/>
      <c r="E29" s="4" t="s">
        <v>27</v>
      </c>
      <c r="F29" s="4"/>
      <c r="G29" s="4" t="s">
        <v>40</v>
      </c>
      <c r="I29" s="4" t="s">
        <v>15</v>
      </c>
      <c r="J29" s="4" t="s">
        <v>12</v>
      </c>
      <c r="K29" s="4"/>
      <c r="M29" s="4" t="s">
        <v>31</v>
      </c>
    </row>
    <row r="30" spans="2:24" x14ac:dyDescent="0.3">
      <c r="B30" s="4" t="s">
        <v>97</v>
      </c>
      <c r="C30" s="4" t="s">
        <v>12</v>
      </c>
      <c r="D30" s="4"/>
      <c r="E30" s="4" t="s">
        <v>26</v>
      </c>
      <c r="F30" s="4"/>
      <c r="G30" s="4" t="s">
        <v>40</v>
      </c>
      <c r="I30" s="4" t="s">
        <v>15</v>
      </c>
      <c r="J30" s="4" t="s">
        <v>13</v>
      </c>
      <c r="K30" s="4" t="s">
        <v>12</v>
      </c>
      <c r="M30" s="4" t="s">
        <v>31</v>
      </c>
    </row>
    <row r="31" spans="2:24" x14ac:dyDescent="0.3">
      <c r="B31" s="4" t="s">
        <v>97</v>
      </c>
      <c r="C31" s="4" t="s">
        <v>13</v>
      </c>
      <c r="D31" s="4"/>
      <c r="E31" s="4" t="s">
        <v>11</v>
      </c>
      <c r="F31" s="4"/>
      <c r="G31" s="4" t="s">
        <v>40</v>
      </c>
      <c r="I31" s="4" t="s">
        <v>15</v>
      </c>
      <c r="J31" s="4" t="s">
        <v>12</v>
      </c>
      <c r="K31" s="4"/>
      <c r="M31" s="4" t="s">
        <v>31</v>
      </c>
    </row>
    <row r="32" spans="2:24" x14ac:dyDescent="0.3">
      <c r="B32" s="4" t="s">
        <v>98</v>
      </c>
      <c r="C32" s="4" t="s">
        <v>13</v>
      </c>
      <c r="D32" s="4"/>
      <c r="E32" s="4" t="s">
        <v>20</v>
      </c>
      <c r="F32" s="4"/>
      <c r="G32" s="4" t="s">
        <v>40</v>
      </c>
      <c r="I32" s="4" t="s">
        <v>15</v>
      </c>
      <c r="J32" s="4" t="s">
        <v>12</v>
      </c>
      <c r="K32" s="4"/>
      <c r="M32" s="4" t="s">
        <v>31</v>
      </c>
    </row>
    <row r="33" spans="2:13" x14ac:dyDescent="0.3">
      <c r="B33" s="4" t="s">
        <v>98</v>
      </c>
      <c r="C33" s="4" t="s">
        <v>13</v>
      </c>
      <c r="D33" s="4"/>
      <c r="E33" s="4" t="s">
        <v>25</v>
      </c>
      <c r="F33" s="4"/>
      <c r="G33" s="4" t="s">
        <v>40</v>
      </c>
      <c r="I33" s="4" t="s">
        <v>15</v>
      </c>
      <c r="J33" s="4" t="s">
        <v>13</v>
      </c>
      <c r="K33" s="4" t="s">
        <v>12</v>
      </c>
      <c r="M33" s="4" t="s">
        <v>31</v>
      </c>
    </row>
    <row r="34" spans="2:13" x14ac:dyDescent="0.3">
      <c r="B34" s="4" t="s">
        <v>98</v>
      </c>
      <c r="C34" s="4" t="s">
        <v>12</v>
      </c>
      <c r="D34" s="4"/>
      <c r="E34" s="4" t="s">
        <v>17</v>
      </c>
      <c r="F34" s="4"/>
      <c r="G34" s="4" t="s">
        <v>40</v>
      </c>
      <c r="I34" s="4" t="s">
        <v>15</v>
      </c>
      <c r="J34" s="4" t="s">
        <v>12</v>
      </c>
      <c r="K34" s="4"/>
      <c r="M34" s="4" t="s">
        <v>31</v>
      </c>
    </row>
    <row r="35" spans="2:13" x14ac:dyDescent="0.3">
      <c r="B35" s="4" t="s">
        <v>97</v>
      </c>
      <c r="C35" s="4" t="s">
        <v>13</v>
      </c>
      <c r="D35" s="4"/>
      <c r="E35" s="4" t="s">
        <v>21</v>
      </c>
      <c r="F35" s="4"/>
      <c r="G35" s="4" t="s">
        <v>40</v>
      </c>
      <c r="I35" s="4" t="s">
        <v>15</v>
      </c>
      <c r="J35" s="4" t="s">
        <v>12</v>
      </c>
      <c r="K35" s="4"/>
      <c r="M35" s="4" t="s">
        <v>31</v>
      </c>
    </row>
    <row r="36" spans="2:13" x14ac:dyDescent="0.3">
      <c r="B36" s="4" t="s">
        <v>98</v>
      </c>
      <c r="C36" s="4" t="s">
        <v>13</v>
      </c>
      <c r="D36" s="4"/>
      <c r="E36" s="4" t="s">
        <v>22</v>
      </c>
      <c r="F36" s="4"/>
      <c r="G36" s="4" t="s">
        <v>40</v>
      </c>
      <c r="I36" s="4" t="s">
        <v>15</v>
      </c>
      <c r="J36" s="4" t="s">
        <v>13</v>
      </c>
      <c r="K36" s="4" t="s">
        <v>12</v>
      </c>
      <c r="M36" s="4" t="s">
        <v>31</v>
      </c>
    </row>
    <row r="37" spans="2:13" x14ac:dyDescent="0.3">
      <c r="B37" s="4" t="s">
        <v>98</v>
      </c>
      <c r="C37" s="4" t="s">
        <v>13</v>
      </c>
      <c r="D37" s="4"/>
      <c r="E37" s="4" t="s">
        <v>19</v>
      </c>
      <c r="F37" s="4"/>
      <c r="G37" s="4" t="s">
        <v>40</v>
      </c>
      <c r="I37" s="4" t="s">
        <v>15</v>
      </c>
      <c r="J37" s="4" t="s">
        <v>13</v>
      </c>
      <c r="K37" s="4" t="s">
        <v>13</v>
      </c>
    </row>
    <row r="38" spans="2:13" x14ac:dyDescent="0.3">
      <c r="B38" s="4" t="s">
        <v>98</v>
      </c>
      <c r="C38" s="4" t="s">
        <v>13</v>
      </c>
      <c r="D38" s="4"/>
      <c r="E38" s="4" t="s">
        <v>19</v>
      </c>
      <c r="F38" s="4"/>
      <c r="G38" s="4" t="s">
        <v>40</v>
      </c>
      <c r="I38" s="4"/>
      <c r="J38" s="4"/>
      <c r="K38" s="4"/>
    </row>
    <row r="39" spans="2:13" x14ac:dyDescent="0.3">
      <c r="B39" s="4" t="s">
        <v>98</v>
      </c>
      <c r="C39" s="4" t="s">
        <v>13</v>
      </c>
      <c r="D39" s="4"/>
      <c r="E39" s="4" t="s">
        <v>21</v>
      </c>
      <c r="F39" s="4"/>
      <c r="G39" s="4" t="s">
        <v>40</v>
      </c>
      <c r="I39" s="4"/>
      <c r="J39" s="4"/>
      <c r="K39" s="4"/>
    </row>
    <row r="40" spans="2:13" x14ac:dyDescent="0.3">
      <c r="B40" s="4" t="s">
        <v>98</v>
      </c>
      <c r="C40" s="4" t="s">
        <v>12</v>
      </c>
      <c r="D40" s="4"/>
      <c r="E40" s="4" t="s">
        <v>23</v>
      </c>
      <c r="F40" s="4"/>
      <c r="G40" s="4" t="s">
        <v>40</v>
      </c>
      <c r="I40" s="4"/>
      <c r="J40" s="4"/>
      <c r="K40" s="4"/>
    </row>
    <row r="41" spans="2:13" x14ac:dyDescent="0.3">
      <c r="B41" s="4" t="s">
        <v>97</v>
      </c>
      <c r="C41" s="4" t="s">
        <v>12</v>
      </c>
      <c r="D41" s="4"/>
      <c r="E41" s="4" t="s">
        <v>26</v>
      </c>
      <c r="F41" s="4"/>
      <c r="G41" s="4" t="s">
        <v>40</v>
      </c>
      <c r="I41" s="4"/>
      <c r="J41" s="4"/>
      <c r="K41" s="4"/>
    </row>
    <row r="42" spans="2:13" x14ac:dyDescent="0.3">
      <c r="B42" s="4" t="s">
        <v>98</v>
      </c>
      <c r="C42" s="4" t="s">
        <v>13</v>
      </c>
      <c r="D42" s="4"/>
      <c r="E42" s="4" t="s">
        <v>26</v>
      </c>
      <c r="F42" s="4"/>
      <c r="G42" s="4" t="s">
        <v>40</v>
      </c>
      <c r="I42" s="4"/>
      <c r="J42" s="4"/>
      <c r="K42" s="4"/>
    </row>
    <row r="43" spans="2:13" x14ac:dyDescent="0.3">
      <c r="B43" s="4" t="s">
        <v>98</v>
      </c>
      <c r="C43" s="4" t="s">
        <v>12</v>
      </c>
      <c r="D43" s="4"/>
      <c r="E43" s="4" t="s">
        <v>27</v>
      </c>
      <c r="F43" s="4"/>
      <c r="G43" s="4" t="s">
        <v>40</v>
      </c>
      <c r="I43" s="4"/>
      <c r="J43" s="4"/>
      <c r="K43" s="4"/>
    </row>
    <row r="44" spans="2:13" x14ac:dyDescent="0.3">
      <c r="B44" s="4" t="s">
        <v>98</v>
      </c>
      <c r="C44" s="4" t="s">
        <v>13</v>
      </c>
      <c r="D44" s="4"/>
      <c r="E44" s="4" t="s">
        <v>28</v>
      </c>
      <c r="F44" s="4"/>
      <c r="G44" s="4" t="s">
        <v>40</v>
      </c>
      <c r="I44" s="4"/>
      <c r="J44" s="4"/>
      <c r="K44" s="4"/>
    </row>
    <row r="45" spans="2:13" x14ac:dyDescent="0.3">
      <c r="B45" s="4" t="s">
        <v>98</v>
      </c>
      <c r="C45" s="4" t="s">
        <v>12</v>
      </c>
      <c r="D45" s="4"/>
      <c r="E45" s="4" t="s">
        <v>30</v>
      </c>
      <c r="F45" s="4"/>
      <c r="G45" s="4" t="s">
        <v>40</v>
      </c>
      <c r="I45" s="4"/>
      <c r="J45" s="4"/>
      <c r="K45" s="4"/>
    </row>
    <row r="46" spans="2:13" x14ac:dyDescent="0.3">
      <c r="B46" s="4" t="s">
        <v>98</v>
      </c>
      <c r="C46" s="4" t="s">
        <v>13</v>
      </c>
      <c r="D46" s="4"/>
      <c r="E46" s="4" t="s">
        <v>26</v>
      </c>
      <c r="F46" s="4"/>
      <c r="G46" s="4" t="s">
        <v>40</v>
      </c>
      <c r="I46" s="4"/>
      <c r="J46" s="4"/>
      <c r="K46" s="4"/>
    </row>
    <row r="47" spans="2:13" x14ac:dyDescent="0.3">
      <c r="B47" s="4" t="s">
        <v>97</v>
      </c>
      <c r="C47" s="4" t="s">
        <v>13</v>
      </c>
      <c r="D47" s="4"/>
      <c r="E47" s="4" t="s">
        <v>11</v>
      </c>
      <c r="F47" s="4"/>
      <c r="G47" s="4" t="s">
        <v>40</v>
      </c>
      <c r="I47" s="4"/>
      <c r="J47" s="4"/>
      <c r="K47" s="4"/>
    </row>
    <row r="48" spans="2:13" x14ac:dyDescent="0.3">
      <c r="B48" s="4" t="s">
        <v>15</v>
      </c>
      <c r="C48" s="4" t="s">
        <v>12</v>
      </c>
      <c r="D48" s="4"/>
      <c r="E48" s="4" t="s">
        <v>11</v>
      </c>
      <c r="F48" s="4"/>
      <c r="G48" s="4" t="s">
        <v>40</v>
      </c>
      <c r="I48" s="4"/>
      <c r="J48" s="4"/>
      <c r="K48" s="4"/>
    </row>
    <row r="49" spans="2:11" x14ac:dyDescent="0.3">
      <c r="B49" s="4" t="s">
        <v>97</v>
      </c>
      <c r="C49" s="4" t="s">
        <v>13</v>
      </c>
      <c r="D49" s="4"/>
      <c r="E49" s="4" t="s">
        <v>11</v>
      </c>
      <c r="F49" s="4"/>
      <c r="G49" s="4" t="s">
        <v>40</v>
      </c>
      <c r="I49" s="4"/>
      <c r="J49" s="4"/>
      <c r="K49" s="4"/>
    </row>
    <row r="50" spans="2:11" x14ac:dyDescent="0.3">
      <c r="B50" s="20" t="s">
        <v>15</v>
      </c>
      <c r="C50" s="20" t="s">
        <v>13</v>
      </c>
      <c r="D50" s="20" t="s">
        <v>13</v>
      </c>
      <c r="E50" s="20" t="s">
        <v>25</v>
      </c>
      <c r="F50" s="4"/>
      <c r="G50" s="4" t="s">
        <v>40</v>
      </c>
      <c r="I50" s="4"/>
      <c r="J50" s="4"/>
      <c r="K50" s="4"/>
    </row>
    <row r="51" spans="2:11" x14ac:dyDescent="0.3">
      <c r="B51" s="4" t="s">
        <v>97</v>
      </c>
      <c r="C51" s="4" t="s">
        <v>13</v>
      </c>
      <c r="D51" s="4"/>
      <c r="E51" s="4" t="s">
        <v>11</v>
      </c>
      <c r="F51" s="4"/>
      <c r="G51" s="4" t="s">
        <v>40</v>
      </c>
      <c r="I51" s="4"/>
      <c r="J51" s="4"/>
      <c r="K51" s="4"/>
    </row>
    <row r="52" spans="2:11" x14ac:dyDescent="0.3">
      <c r="B52" s="4" t="s">
        <v>98</v>
      </c>
      <c r="C52" s="4" t="s">
        <v>13</v>
      </c>
      <c r="D52" s="4"/>
      <c r="E52" s="4" t="s">
        <v>18</v>
      </c>
      <c r="F52" s="4"/>
      <c r="G52" s="4" t="s">
        <v>40</v>
      </c>
      <c r="I52" s="4"/>
      <c r="J52" s="4"/>
      <c r="K52" s="4"/>
    </row>
    <row r="53" spans="2:11" x14ac:dyDescent="0.3">
      <c r="B53" s="4" t="s">
        <v>98</v>
      </c>
      <c r="C53" s="4" t="s">
        <v>13</v>
      </c>
      <c r="D53" s="4"/>
      <c r="E53" s="4" t="s">
        <v>20</v>
      </c>
      <c r="F53" s="4"/>
      <c r="G53" s="4" t="s">
        <v>40</v>
      </c>
      <c r="I53" s="4"/>
      <c r="J53" s="4"/>
      <c r="K53" s="4"/>
    </row>
    <row r="54" spans="2:11" x14ac:dyDescent="0.3">
      <c r="B54" s="4" t="s">
        <v>15</v>
      </c>
      <c r="C54" s="4" t="s">
        <v>13</v>
      </c>
      <c r="D54" s="4" t="s">
        <v>12</v>
      </c>
      <c r="E54" s="4" t="s">
        <v>25</v>
      </c>
      <c r="F54" s="4"/>
      <c r="G54" s="4" t="s">
        <v>40</v>
      </c>
      <c r="I54" s="4"/>
      <c r="J54" s="4"/>
      <c r="K54" s="4"/>
    </row>
    <row r="55" spans="2:11" x14ac:dyDescent="0.3">
      <c r="B55" s="4" t="s">
        <v>98</v>
      </c>
      <c r="C55" s="4" t="s">
        <v>12</v>
      </c>
      <c r="D55" s="4"/>
      <c r="E55" s="4" t="s">
        <v>11</v>
      </c>
      <c r="F55" s="4"/>
      <c r="G55" s="4" t="s">
        <v>40</v>
      </c>
      <c r="I55" s="4"/>
      <c r="J55" s="4"/>
      <c r="K55" s="4"/>
    </row>
    <row r="56" spans="2:11" x14ac:dyDescent="0.3">
      <c r="B56" s="4" t="s">
        <v>98</v>
      </c>
      <c r="C56" s="4" t="s">
        <v>12</v>
      </c>
      <c r="D56" s="4"/>
      <c r="E56" s="4" t="s">
        <v>22</v>
      </c>
      <c r="F56" s="4"/>
      <c r="G56" s="4" t="s">
        <v>40</v>
      </c>
      <c r="I56" s="4"/>
      <c r="J56" s="4"/>
      <c r="K56" s="4"/>
    </row>
    <row r="57" spans="2:11" x14ac:dyDescent="0.3">
      <c r="B57" s="4" t="s">
        <v>15</v>
      </c>
      <c r="C57" s="4" t="s">
        <v>13</v>
      </c>
      <c r="D57" s="4" t="s">
        <v>12</v>
      </c>
      <c r="E57" s="4" t="s">
        <v>22</v>
      </c>
      <c r="F57" s="4"/>
      <c r="G57" s="4" t="s">
        <v>40</v>
      </c>
      <c r="I57" s="4"/>
      <c r="J57" s="4"/>
      <c r="K57" s="4"/>
    </row>
    <row r="58" spans="2:11" x14ac:dyDescent="0.3">
      <c r="B58" s="4" t="s">
        <v>97</v>
      </c>
      <c r="C58" s="4" t="s">
        <v>12</v>
      </c>
      <c r="D58" s="4"/>
      <c r="E58" s="4" t="s">
        <v>21</v>
      </c>
      <c r="F58" s="4"/>
      <c r="G58" s="4" t="s">
        <v>40</v>
      </c>
      <c r="I58" s="4"/>
      <c r="J58" s="4"/>
      <c r="K58" s="4"/>
    </row>
    <row r="59" spans="2:11" x14ac:dyDescent="0.3">
      <c r="B59" s="4" t="s">
        <v>15</v>
      </c>
      <c r="C59" s="4" t="s">
        <v>12</v>
      </c>
      <c r="D59" s="4"/>
      <c r="E59" s="4" t="s">
        <v>23</v>
      </c>
      <c r="F59" s="4"/>
      <c r="G59" s="4" t="s">
        <v>40</v>
      </c>
      <c r="I59" s="4"/>
      <c r="J59" s="4"/>
      <c r="K59" s="4"/>
    </row>
    <row r="60" spans="2:11" x14ac:dyDescent="0.3">
      <c r="B60" s="4" t="s">
        <v>98</v>
      </c>
      <c r="C60" s="4" t="s">
        <v>13</v>
      </c>
      <c r="D60" s="4"/>
      <c r="E60" s="4" t="s">
        <v>19</v>
      </c>
      <c r="F60" s="4"/>
      <c r="G60" s="4" t="s">
        <v>40</v>
      </c>
      <c r="I60" s="4"/>
      <c r="J60" s="4"/>
      <c r="K60" s="4"/>
    </row>
    <row r="61" spans="2:11" x14ac:dyDescent="0.3">
      <c r="B61" s="4" t="s">
        <v>98</v>
      </c>
      <c r="C61" s="4" t="s">
        <v>13</v>
      </c>
      <c r="D61" s="4"/>
      <c r="E61" s="4" t="s">
        <v>23</v>
      </c>
      <c r="F61" s="4"/>
      <c r="G61" s="4" t="s">
        <v>40</v>
      </c>
      <c r="I61" s="4"/>
      <c r="J61" s="4"/>
      <c r="K61" s="4"/>
    </row>
    <row r="62" spans="2:11" x14ac:dyDescent="0.3">
      <c r="B62" s="4" t="s">
        <v>15</v>
      </c>
      <c r="C62" s="4" t="s">
        <v>12</v>
      </c>
      <c r="D62" s="4"/>
      <c r="E62" s="4" t="s">
        <v>22</v>
      </c>
      <c r="F62" s="4"/>
      <c r="G62" s="4" t="s">
        <v>40</v>
      </c>
      <c r="I62" s="4"/>
      <c r="J62" s="4"/>
      <c r="K62" s="4"/>
    </row>
    <row r="63" spans="2:11" x14ac:dyDescent="0.3">
      <c r="B63" s="4" t="s">
        <v>98</v>
      </c>
      <c r="C63" s="4" t="s">
        <v>13</v>
      </c>
      <c r="D63" s="4"/>
      <c r="E63" s="4" t="s">
        <v>22</v>
      </c>
      <c r="F63" s="4"/>
      <c r="G63" s="4" t="s">
        <v>40</v>
      </c>
      <c r="I63" s="4"/>
      <c r="J63" s="4"/>
      <c r="K63" s="4"/>
    </row>
    <row r="64" spans="2:11" x14ac:dyDescent="0.3">
      <c r="B64" s="4" t="s">
        <v>101</v>
      </c>
      <c r="C64" s="4" t="s">
        <v>13</v>
      </c>
      <c r="D64" s="4"/>
      <c r="E64" s="4" t="s">
        <v>102</v>
      </c>
      <c r="F64" s="4"/>
      <c r="G64" s="4" t="s">
        <v>40</v>
      </c>
      <c r="I64" s="4"/>
      <c r="J64" s="4"/>
      <c r="K64" s="4"/>
    </row>
    <row r="65" spans="2:11" x14ac:dyDescent="0.3">
      <c r="B65" s="4" t="s">
        <v>97</v>
      </c>
      <c r="C65" s="4" t="s">
        <v>12</v>
      </c>
      <c r="D65" s="4"/>
      <c r="E65" s="4" t="s">
        <v>11</v>
      </c>
      <c r="F65" s="4"/>
      <c r="G65" s="4" t="s">
        <v>40</v>
      </c>
      <c r="I65" s="4"/>
      <c r="J65" s="4"/>
      <c r="K65" s="4"/>
    </row>
    <row r="66" spans="2:11" x14ac:dyDescent="0.3">
      <c r="B66" s="4" t="s">
        <v>98</v>
      </c>
      <c r="C66" s="4" t="s">
        <v>12</v>
      </c>
      <c r="D66" s="4"/>
      <c r="E66" s="4" t="s">
        <v>20</v>
      </c>
      <c r="F66" s="4"/>
      <c r="G66" s="4" t="s">
        <v>40</v>
      </c>
      <c r="I66" s="4"/>
      <c r="J66" s="4"/>
      <c r="K66" s="4"/>
    </row>
    <row r="67" spans="2:11" x14ac:dyDescent="0.3">
      <c r="B67" s="4" t="s">
        <v>15</v>
      </c>
      <c r="C67" s="4" t="s">
        <v>12</v>
      </c>
      <c r="D67" s="4"/>
      <c r="E67" s="4" t="s">
        <v>25</v>
      </c>
      <c r="F67" s="4"/>
      <c r="G67" s="4" t="s">
        <v>40</v>
      </c>
      <c r="I67" s="4"/>
      <c r="J67" s="4"/>
      <c r="K67" s="4"/>
    </row>
    <row r="68" spans="2:11" x14ac:dyDescent="0.3">
      <c r="B68" s="4" t="s">
        <v>97</v>
      </c>
      <c r="C68" s="4" t="s">
        <v>12</v>
      </c>
      <c r="D68" s="4"/>
      <c r="E68" s="4" t="s">
        <v>26</v>
      </c>
      <c r="F68" s="4"/>
      <c r="G68" s="4" t="s">
        <v>40</v>
      </c>
      <c r="I68" s="4"/>
      <c r="J68" s="4"/>
      <c r="K68" s="4"/>
    </row>
    <row r="69" spans="2:11" x14ac:dyDescent="0.3">
      <c r="B69" s="4" t="s">
        <v>98</v>
      </c>
      <c r="C69" s="4" t="s">
        <v>13</v>
      </c>
      <c r="D69" s="4"/>
      <c r="E69" s="4" t="s">
        <v>26</v>
      </c>
      <c r="F69" s="4"/>
      <c r="G69" s="4" t="s">
        <v>40</v>
      </c>
      <c r="I69" s="4"/>
      <c r="J69" s="4"/>
      <c r="K69" s="4"/>
    </row>
    <row r="70" spans="2:11" x14ac:dyDescent="0.3">
      <c r="B70" s="4" t="s">
        <v>99</v>
      </c>
      <c r="C70" s="4" t="s">
        <v>13</v>
      </c>
      <c r="D70" s="4"/>
      <c r="E70" s="4" t="s">
        <v>27</v>
      </c>
      <c r="F70" s="4"/>
      <c r="G70" s="4" t="s">
        <v>40</v>
      </c>
      <c r="I70" s="4"/>
      <c r="J70" s="4"/>
      <c r="K70" s="4"/>
    </row>
    <row r="71" spans="2:11" x14ac:dyDescent="0.3">
      <c r="B71" s="4" t="s">
        <v>99</v>
      </c>
      <c r="C71" s="4" t="s">
        <v>13</v>
      </c>
      <c r="D71" s="4"/>
      <c r="E71" s="4" t="s">
        <v>27</v>
      </c>
      <c r="F71" s="4"/>
      <c r="G71" s="4" t="s">
        <v>40</v>
      </c>
      <c r="I71" s="4"/>
      <c r="J71" s="4"/>
      <c r="K71" s="4"/>
    </row>
    <row r="72" spans="2:11" x14ac:dyDescent="0.3">
      <c r="B72" s="4" t="s">
        <v>98</v>
      </c>
      <c r="C72" s="4" t="s">
        <v>13</v>
      </c>
      <c r="D72" s="4"/>
      <c r="E72" s="4" t="s">
        <v>28</v>
      </c>
      <c r="F72" s="4"/>
      <c r="G72" s="4" t="s">
        <v>40</v>
      </c>
      <c r="I72" s="4"/>
      <c r="J72" s="4"/>
      <c r="K72" s="4"/>
    </row>
    <row r="73" spans="2:11" x14ac:dyDescent="0.3">
      <c r="B73" s="4" t="s">
        <v>98</v>
      </c>
      <c r="C73" s="4" t="s">
        <v>13</v>
      </c>
      <c r="D73" s="4"/>
      <c r="E73" s="4" t="s">
        <v>27</v>
      </c>
      <c r="F73" s="4"/>
      <c r="G73" s="4" t="s">
        <v>40</v>
      </c>
      <c r="I73" s="4"/>
      <c r="J73" s="4"/>
      <c r="K73" s="4"/>
    </row>
    <row r="74" spans="2:11" x14ac:dyDescent="0.3">
      <c r="B74" s="4" t="s">
        <v>99</v>
      </c>
      <c r="C74" s="4" t="s">
        <v>13</v>
      </c>
      <c r="D74" s="4"/>
      <c r="E74" s="4" t="s">
        <v>27</v>
      </c>
      <c r="F74" s="4"/>
      <c r="G74" s="4" t="s">
        <v>40</v>
      </c>
      <c r="I74" s="4"/>
      <c r="J74" s="4"/>
      <c r="K74" s="4"/>
    </row>
    <row r="75" spans="2:11" x14ac:dyDescent="0.3">
      <c r="B75" s="4" t="s">
        <v>99</v>
      </c>
      <c r="C75" s="4" t="s">
        <v>13</v>
      </c>
      <c r="D75" s="4"/>
      <c r="E75" s="4" t="s">
        <v>25</v>
      </c>
      <c r="F75" s="4"/>
      <c r="G75" s="4" t="s">
        <v>40</v>
      </c>
      <c r="I75" s="4"/>
      <c r="J75" s="4"/>
      <c r="K75" s="4"/>
    </row>
    <row r="76" spans="2:11" x14ac:dyDescent="0.3">
      <c r="B76" s="4" t="s">
        <v>98</v>
      </c>
      <c r="C76" s="4" t="s">
        <v>12</v>
      </c>
      <c r="D76" s="4"/>
      <c r="E76" s="4" t="s">
        <v>25</v>
      </c>
      <c r="F76" s="4"/>
      <c r="G76" s="4" t="s">
        <v>40</v>
      </c>
      <c r="I76" s="4"/>
      <c r="J76" s="4"/>
      <c r="K76" s="4"/>
    </row>
    <row r="77" spans="2:11" x14ac:dyDescent="0.3">
      <c r="B77" s="4" t="s">
        <v>98</v>
      </c>
      <c r="C77" s="4" t="s">
        <v>13</v>
      </c>
      <c r="D77" s="4"/>
      <c r="E77" s="4" t="s">
        <v>18</v>
      </c>
      <c r="F77" s="4"/>
      <c r="G77" s="4" t="s">
        <v>40</v>
      </c>
      <c r="I77" s="4"/>
      <c r="J77" s="4"/>
      <c r="K77" s="4"/>
    </row>
    <row r="78" spans="2:11" x14ac:dyDescent="0.3">
      <c r="B78" s="4" t="s">
        <v>98</v>
      </c>
      <c r="C78" s="4" t="s">
        <v>12</v>
      </c>
      <c r="D78" s="4"/>
      <c r="E78" s="4" t="s">
        <v>22</v>
      </c>
      <c r="F78" s="4"/>
      <c r="G78" s="4" t="s">
        <v>40</v>
      </c>
      <c r="I78" s="4"/>
      <c r="J78" s="4"/>
      <c r="K78" s="4"/>
    </row>
    <row r="79" spans="2:11" x14ac:dyDescent="0.3">
      <c r="B79" s="4" t="s">
        <v>97</v>
      </c>
      <c r="C79" s="4" t="s">
        <v>13</v>
      </c>
      <c r="D79" s="4"/>
      <c r="E79" s="4" t="s">
        <v>11</v>
      </c>
      <c r="F79" s="4"/>
      <c r="G79" s="4" t="s">
        <v>40</v>
      </c>
      <c r="I79" s="4"/>
      <c r="J79" s="4"/>
      <c r="K79" s="4"/>
    </row>
    <row r="80" spans="2:11" x14ac:dyDescent="0.3">
      <c r="B80" s="4" t="s">
        <v>98</v>
      </c>
      <c r="C80" s="4" t="s">
        <v>13</v>
      </c>
      <c r="D80" s="4"/>
      <c r="E80" s="4" t="s">
        <v>19</v>
      </c>
      <c r="F80" s="4"/>
      <c r="G80" s="4" t="s">
        <v>40</v>
      </c>
      <c r="I80" s="4"/>
      <c r="J80" s="4"/>
      <c r="K80" s="4"/>
    </row>
    <row r="81" spans="2:11" x14ac:dyDescent="0.3">
      <c r="B81" s="4" t="s">
        <v>97</v>
      </c>
      <c r="C81" s="4" t="s">
        <v>12</v>
      </c>
      <c r="D81" s="4"/>
      <c r="E81" s="4" t="s">
        <v>11</v>
      </c>
      <c r="F81" s="4"/>
      <c r="G81" s="4" t="s">
        <v>40</v>
      </c>
      <c r="I81" s="4"/>
      <c r="J81" s="4"/>
      <c r="K81" s="4"/>
    </row>
    <row r="82" spans="2:11" x14ac:dyDescent="0.3">
      <c r="B82" s="4" t="s">
        <v>15</v>
      </c>
      <c r="C82" s="4" t="s">
        <v>13</v>
      </c>
      <c r="D82" s="4" t="s">
        <v>12</v>
      </c>
      <c r="E82" s="4" t="s">
        <v>20</v>
      </c>
      <c r="F82" s="4"/>
      <c r="G82" s="4" t="s">
        <v>40</v>
      </c>
      <c r="I82" s="4"/>
      <c r="J82" s="4"/>
      <c r="K82" s="4"/>
    </row>
    <row r="83" spans="2:11" x14ac:dyDescent="0.3">
      <c r="B83" s="4" t="s">
        <v>15</v>
      </c>
      <c r="C83" s="4" t="s">
        <v>13</v>
      </c>
      <c r="D83" s="4" t="s">
        <v>12</v>
      </c>
      <c r="E83" s="4" t="s">
        <v>11</v>
      </c>
      <c r="F83" s="4"/>
      <c r="G83" s="4" t="s">
        <v>40</v>
      </c>
      <c r="I83" s="4"/>
      <c r="J83" s="4"/>
      <c r="K83" s="4"/>
    </row>
    <row r="84" spans="2:11" x14ac:dyDescent="0.3">
      <c r="B84" s="4" t="s">
        <v>15</v>
      </c>
      <c r="C84" s="4" t="s">
        <v>12</v>
      </c>
      <c r="D84" s="4"/>
      <c r="E84" s="4" t="s">
        <v>19</v>
      </c>
      <c r="F84" s="4"/>
      <c r="G84" s="4" t="s">
        <v>40</v>
      </c>
      <c r="I84" s="4"/>
      <c r="J84" s="4"/>
      <c r="K84" s="4"/>
    </row>
    <row r="85" spans="2:11" x14ac:dyDescent="0.3">
      <c r="B85" s="4" t="s">
        <v>98</v>
      </c>
      <c r="C85" s="4" t="s">
        <v>13</v>
      </c>
      <c r="D85" s="4"/>
      <c r="E85" s="4" t="s">
        <v>24</v>
      </c>
      <c r="F85" s="4"/>
      <c r="G85" s="4" t="s">
        <v>40</v>
      </c>
      <c r="I85" s="4"/>
      <c r="J85" s="4"/>
      <c r="K85" s="4"/>
    </row>
    <row r="86" spans="2:11" x14ac:dyDescent="0.3">
      <c r="B86" s="4" t="s">
        <v>98</v>
      </c>
      <c r="C86" s="4" t="s">
        <v>13</v>
      </c>
      <c r="D86" s="4"/>
      <c r="E86" s="4" t="s">
        <v>11</v>
      </c>
      <c r="F86" s="4"/>
      <c r="G86" s="4" t="s">
        <v>40</v>
      </c>
      <c r="I86" s="4"/>
      <c r="J86" s="4"/>
      <c r="K86" s="4"/>
    </row>
    <row r="87" spans="2:11" x14ac:dyDescent="0.3">
      <c r="B87" s="4" t="s">
        <v>15</v>
      </c>
      <c r="C87" s="4" t="s">
        <v>13</v>
      </c>
      <c r="D87" s="4" t="s">
        <v>12</v>
      </c>
      <c r="E87" s="4" t="s">
        <v>17</v>
      </c>
      <c r="F87" s="4"/>
      <c r="G87" s="4" t="s">
        <v>40</v>
      </c>
      <c r="I87" s="4"/>
      <c r="J87" s="4"/>
      <c r="K87" s="4"/>
    </row>
    <row r="88" spans="2:11" x14ac:dyDescent="0.3">
      <c r="B88" s="4" t="s">
        <v>97</v>
      </c>
      <c r="C88" s="4" t="s">
        <v>13</v>
      </c>
      <c r="D88" s="4"/>
      <c r="E88" s="4" t="s">
        <v>21</v>
      </c>
      <c r="F88" s="4"/>
      <c r="G88" s="4" t="s">
        <v>40</v>
      </c>
      <c r="I88" s="4"/>
      <c r="J88" s="4"/>
      <c r="K88" s="4"/>
    </row>
    <row r="89" spans="2:11" x14ac:dyDescent="0.3">
      <c r="B89" s="4" t="s">
        <v>15</v>
      </c>
      <c r="C89" s="4" t="s">
        <v>13</v>
      </c>
      <c r="D89" s="4" t="s">
        <v>12</v>
      </c>
      <c r="E89" s="4" t="s">
        <v>21</v>
      </c>
      <c r="F89" s="4"/>
      <c r="G89" s="4" t="s">
        <v>40</v>
      </c>
      <c r="I89" s="4"/>
      <c r="J89" s="4"/>
      <c r="K89" s="4"/>
    </row>
    <row r="90" spans="2:11" x14ac:dyDescent="0.3">
      <c r="B90" s="4" t="s">
        <v>97</v>
      </c>
      <c r="C90" s="4" t="s">
        <v>12</v>
      </c>
      <c r="D90" s="4"/>
      <c r="E90" s="4" t="s">
        <v>21</v>
      </c>
      <c r="F90" s="4"/>
      <c r="G90" s="4" t="s">
        <v>40</v>
      </c>
      <c r="I90" s="4"/>
      <c r="J90" s="4"/>
      <c r="K90" s="4"/>
    </row>
    <row r="91" spans="2:11" x14ac:dyDescent="0.3">
      <c r="B91" s="4" t="s">
        <v>98</v>
      </c>
      <c r="C91" s="4" t="s">
        <v>12</v>
      </c>
      <c r="D91" s="4"/>
      <c r="E91" s="4" t="s">
        <v>21</v>
      </c>
      <c r="F91" s="4"/>
      <c r="G91" s="4" t="s">
        <v>40</v>
      </c>
      <c r="I91" s="4"/>
      <c r="J91" s="4"/>
      <c r="K91" s="4"/>
    </row>
    <row r="92" spans="2:11" x14ac:dyDescent="0.3">
      <c r="B92" s="4" t="s">
        <v>97</v>
      </c>
      <c r="C92" s="4" t="s">
        <v>12</v>
      </c>
      <c r="D92" s="4"/>
      <c r="E92" s="4" t="s">
        <v>26</v>
      </c>
      <c r="F92" s="4"/>
      <c r="G92" s="4" t="s">
        <v>40</v>
      </c>
      <c r="I92" s="4"/>
      <c r="J92" s="4"/>
      <c r="K92" s="4"/>
    </row>
    <row r="93" spans="2:11" x14ac:dyDescent="0.3">
      <c r="B93" s="4" t="s">
        <v>99</v>
      </c>
      <c r="C93" s="4" t="s">
        <v>13</v>
      </c>
      <c r="D93" s="4"/>
      <c r="E93" s="4" t="s">
        <v>27</v>
      </c>
      <c r="F93" s="4"/>
      <c r="G93" s="4" t="s">
        <v>40</v>
      </c>
      <c r="I93" s="4"/>
      <c r="J93" s="4"/>
      <c r="K93" s="4"/>
    </row>
    <row r="94" spans="2:11" x14ac:dyDescent="0.3">
      <c r="B94" s="4" t="s">
        <v>99</v>
      </c>
      <c r="C94" s="4" t="s">
        <v>13</v>
      </c>
      <c r="D94" s="4"/>
      <c r="E94" s="4" t="s">
        <v>27</v>
      </c>
      <c r="F94" s="4"/>
      <c r="G94" s="4" t="s">
        <v>40</v>
      </c>
      <c r="I94" s="4"/>
      <c r="J94" s="4"/>
      <c r="K94" s="4"/>
    </row>
    <row r="95" spans="2:11" x14ac:dyDescent="0.3">
      <c r="B95" s="4" t="s">
        <v>97</v>
      </c>
      <c r="C95" s="4" t="s">
        <v>13</v>
      </c>
      <c r="D95" s="4"/>
      <c r="E95" s="4" t="s">
        <v>11</v>
      </c>
      <c r="F95" s="4"/>
      <c r="G95" s="4" t="s">
        <v>40</v>
      </c>
      <c r="I95" s="4"/>
      <c r="J95" s="4"/>
      <c r="K95" s="4"/>
    </row>
    <row r="96" spans="2:11" x14ac:dyDescent="0.3">
      <c r="B96" s="4" t="s">
        <v>97</v>
      </c>
      <c r="C96" s="4" t="s">
        <v>13</v>
      </c>
      <c r="D96" s="4"/>
      <c r="E96" s="4" t="s">
        <v>11</v>
      </c>
      <c r="F96" s="4"/>
      <c r="G96" s="4" t="s">
        <v>40</v>
      </c>
      <c r="I96" s="4"/>
      <c r="J96" s="4"/>
      <c r="K96" s="4"/>
    </row>
    <row r="97" spans="2:11" x14ac:dyDescent="0.3">
      <c r="B97" s="4" t="s">
        <v>98</v>
      </c>
      <c r="C97" s="4" t="s">
        <v>13</v>
      </c>
      <c r="D97" s="4"/>
      <c r="E97" s="4" t="s">
        <v>25</v>
      </c>
      <c r="F97" s="4"/>
      <c r="G97" s="4" t="s">
        <v>40</v>
      </c>
      <c r="I97" s="4"/>
      <c r="J97" s="4"/>
      <c r="K97" s="4"/>
    </row>
    <row r="98" spans="2:11" x14ac:dyDescent="0.3">
      <c r="B98" s="4" t="s">
        <v>98</v>
      </c>
      <c r="C98" s="4" t="s">
        <v>13</v>
      </c>
      <c r="D98" s="4"/>
      <c r="E98" s="4" t="s">
        <v>11</v>
      </c>
      <c r="F98" s="4"/>
      <c r="G98" s="4" t="s">
        <v>40</v>
      </c>
      <c r="I98" s="4"/>
      <c r="J98" s="4"/>
      <c r="K98" s="4"/>
    </row>
    <row r="99" spans="2:11" x14ac:dyDescent="0.3">
      <c r="B99" s="4" t="s">
        <v>15</v>
      </c>
      <c r="C99" s="4" t="s">
        <v>12</v>
      </c>
      <c r="D99" s="4"/>
      <c r="E99" s="4" t="s">
        <v>11</v>
      </c>
      <c r="F99" s="4"/>
      <c r="G99" s="4" t="s">
        <v>40</v>
      </c>
      <c r="I99" s="4"/>
      <c r="J99" s="4"/>
      <c r="K99" s="4"/>
    </row>
    <row r="100" spans="2:11" x14ac:dyDescent="0.3">
      <c r="B100" s="4" t="s">
        <v>15</v>
      </c>
      <c r="C100" s="4" t="s">
        <v>13</v>
      </c>
      <c r="D100" s="4" t="s">
        <v>12</v>
      </c>
      <c r="E100" s="4" t="s">
        <v>11</v>
      </c>
      <c r="F100" s="4"/>
      <c r="G100" s="4" t="s">
        <v>40</v>
      </c>
      <c r="I100" s="4"/>
      <c r="J100" s="4"/>
      <c r="K100" s="4"/>
    </row>
    <row r="101" spans="2:11" x14ac:dyDescent="0.3">
      <c r="B101" s="4" t="s">
        <v>97</v>
      </c>
      <c r="C101" s="4" t="s">
        <v>12</v>
      </c>
      <c r="D101" s="4"/>
      <c r="E101" s="4" t="s">
        <v>21</v>
      </c>
      <c r="F101" s="4"/>
      <c r="G101" s="4" t="s">
        <v>40</v>
      </c>
      <c r="I101" s="4"/>
      <c r="J101" s="4"/>
      <c r="K101" s="4"/>
    </row>
    <row r="102" spans="2:11" x14ac:dyDescent="0.3">
      <c r="B102" s="4" t="s">
        <v>15</v>
      </c>
      <c r="C102" s="4" t="s">
        <v>13</v>
      </c>
      <c r="D102" s="4" t="s">
        <v>12</v>
      </c>
      <c r="E102" s="4" t="s">
        <v>22</v>
      </c>
      <c r="F102" s="4"/>
      <c r="G102" s="4" t="s">
        <v>40</v>
      </c>
      <c r="I102" s="4"/>
      <c r="J102" s="4"/>
      <c r="K102" s="4"/>
    </row>
    <row r="103" spans="2:11" x14ac:dyDescent="0.3">
      <c r="B103" s="20" t="s">
        <v>15</v>
      </c>
      <c r="C103" s="20" t="s">
        <v>13</v>
      </c>
      <c r="D103" s="20" t="s">
        <v>13</v>
      </c>
      <c r="E103" s="20" t="s">
        <v>19</v>
      </c>
      <c r="F103" s="4"/>
      <c r="G103" s="4" t="s">
        <v>40</v>
      </c>
      <c r="I103" s="4"/>
      <c r="J103" s="4"/>
      <c r="K103" s="4"/>
    </row>
    <row r="104" spans="2:11" x14ac:dyDescent="0.3">
      <c r="B104" s="4" t="s">
        <v>97</v>
      </c>
      <c r="C104" s="4" t="s">
        <v>13</v>
      </c>
      <c r="D104" s="4"/>
      <c r="E104" s="4" t="s">
        <v>11</v>
      </c>
      <c r="F104" s="4"/>
      <c r="G104" s="4" t="s">
        <v>40</v>
      </c>
      <c r="I104" s="4"/>
      <c r="J104" s="4"/>
      <c r="K104" s="4"/>
    </row>
    <row r="105" spans="2:11" x14ac:dyDescent="0.3">
      <c r="B105" s="4" t="s">
        <v>97</v>
      </c>
      <c r="C105" s="4" t="s">
        <v>13</v>
      </c>
      <c r="D105" s="4"/>
      <c r="E105" s="4" t="s">
        <v>11</v>
      </c>
      <c r="F105" s="4"/>
      <c r="G105" s="4" t="s">
        <v>40</v>
      </c>
      <c r="I105" s="4"/>
      <c r="J105" s="4"/>
      <c r="K105" s="4"/>
    </row>
    <row r="106" spans="2:11" x14ac:dyDescent="0.3">
      <c r="B106" s="4" t="s">
        <v>101</v>
      </c>
      <c r="C106" s="4" t="s">
        <v>13</v>
      </c>
      <c r="D106" s="4"/>
      <c r="E106" s="4" t="s">
        <v>102</v>
      </c>
      <c r="F106" s="4"/>
      <c r="G106" s="4" t="s">
        <v>40</v>
      </c>
      <c r="I106" s="4"/>
      <c r="J106" s="4"/>
      <c r="K106" s="4"/>
    </row>
    <row r="107" spans="2:11" x14ac:dyDescent="0.3">
      <c r="B107" s="4" t="s">
        <v>97</v>
      </c>
      <c r="C107" s="4" t="s">
        <v>13</v>
      </c>
      <c r="D107" s="4"/>
      <c r="E107" s="4" t="s">
        <v>11</v>
      </c>
      <c r="F107" s="4"/>
      <c r="G107" s="4" t="s">
        <v>40</v>
      </c>
      <c r="I107" s="4"/>
      <c r="J107" s="4"/>
      <c r="K107" s="4"/>
    </row>
    <row r="108" spans="2:11" x14ac:dyDescent="0.3">
      <c r="B108" s="4" t="s">
        <v>15</v>
      </c>
      <c r="C108" s="4" t="s">
        <v>13</v>
      </c>
      <c r="D108" s="4" t="s">
        <v>12</v>
      </c>
      <c r="E108" s="4" t="s">
        <v>19</v>
      </c>
      <c r="F108" s="4"/>
      <c r="G108" s="4" t="s">
        <v>40</v>
      </c>
      <c r="I108" s="4"/>
      <c r="J108" s="4"/>
      <c r="K108" s="4"/>
    </row>
    <row r="109" spans="2:11" x14ac:dyDescent="0.3">
      <c r="B109" s="4" t="s">
        <v>98</v>
      </c>
      <c r="C109" s="4" t="s">
        <v>13</v>
      </c>
      <c r="D109" s="4"/>
      <c r="E109" s="4" t="s">
        <v>25</v>
      </c>
      <c r="F109" s="4"/>
      <c r="G109" s="4" t="s">
        <v>40</v>
      </c>
      <c r="I109" s="4"/>
      <c r="J109" s="4"/>
      <c r="K109" s="4"/>
    </row>
    <row r="110" spans="2:11" x14ac:dyDescent="0.3">
      <c r="B110" s="4" t="s">
        <v>98</v>
      </c>
      <c r="C110" s="4" t="s">
        <v>13</v>
      </c>
      <c r="D110" s="4"/>
      <c r="E110" s="4" t="s">
        <v>19</v>
      </c>
      <c r="F110" s="4"/>
      <c r="G110" s="4" t="s">
        <v>40</v>
      </c>
      <c r="I110" s="4"/>
      <c r="J110" s="4"/>
      <c r="K110" s="4"/>
    </row>
    <row r="111" spans="2:11" x14ac:dyDescent="0.3">
      <c r="B111" s="4" t="s">
        <v>98</v>
      </c>
      <c r="C111" s="4" t="s">
        <v>12</v>
      </c>
      <c r="D111" s="4"/>
      <c r="E111" s="4" t="s">
        <v>17</v>
      </c>
      <c r="F111" s="4"/>
      <c r="G111" s="4" t="s">
        <v>40</v>
      </c>
      <c r="I111" s="4"/>
      <c r="J111" s="4"/>
      <c r="K111" s="4"/>
    </row>
    <row r="112" spans="2:11" x14ac:dyDescent="0.3">
      <c r="B112" s="4" t="s">
        <v>98</v>
      </c>
      <c r="C112" s="4" t="s">
        <v>12</v>
      </c>
      <c r="D112" s="4"/>
      <c r="E112" s="4" t="s">
        <v>25</v>
      </c>
      <c r="F112" s="4"/>
      <c r="G112" s="4" t="s">
        <v>40</v>
      </c>
      <c r="I112" s="4"/>
      <c r="J112" s="4"/>
      <c r="K112" s="4"/>
    </row>
    <row r="113" spans="2:11" x14ac:dyDescent="0.3">
      <c r="B113" s="4" t="s">
        <v>98</v>
      </c>
      <c r="C113" s="4" t="s">
        <v>13</v>
      </c>
      <c r="D113" s="4"/>
      <c r="E113" s="4" t="s">
        <v>19</v>
      </c>
      <c r="F113" s="4"/>
      <c r="G113" s="4" t="s">
        <v>40</v>
      </c>
      <c r="I113" s="4"/>
      <c r="J113" s="4"/>
      <c r="K113" s="4"/>
    </row>
    <row r="114" spans="2:11" x14ac:dyDescent="0.3">
      <c r="B114" s="4" t="s">
        <v>15</v>
      </c>
      <c r="C114" s="4" t="s">
        <v>13</v>
      </c>
      <c r="D114" s="4" t="s">
        <v>12</v>
      </c>
      <c r="E114" s="4" t="s">
        <v>19</v>
      </c>
      <c r="F114" s="4"/>
      <c r="G114" s="4" t="s">
        <v>40</v>
      </c>
      <c r="I114" s="4"/>
      <c r="J114" s="4"/>
      <c r="K114" s="4"/>
    </row>
    <row r="115" spans="2:11" x14ac:dyDescent="0.3">
      <c r="B115" s="4" t="s">
        <v>97</v>
      </c>
      <c r="C115" s="4" t="s">
        <v>12</v>
      </c>
      <c r="D115" s="4"/>
      <c r="E115" s="4" t="s">
        <v>26</v>
      </c>
      <c r="F115" s="4"/>
      <c r="G115" s="4" t="s">
        <v>40</v>
      </c>
      <c r="I115" s="4"/>
      <c r="J115" s="4"/>
      <c r="K115" s="4"/>
    </row>
    <row r="116" spans="2:11" x14ac:dyDescent="0.3">
      <c r="B116" s="4" t="s">
        <v>98</v>
      </c>
      <c r="C116" s="4" t="s">
        <v>13</v>
      </c>
      <c r="D116" s="4"/>
      <c r="E116" s="4" t="s">
        <v>27</v>
      </c>
      <c r="F116" s="4"/>
      <c r="G116" s="4" t="s">
        <v>40</v>
      </c>
      <c r="I116" s="4"/>
      <c r="J116" s="4"/>
      <c r="K116" s="4"/>
    </row>
    <row r="117" spans="2:11" x14ac:dyDescent="0.3">
      <c r="B117" s="4" t="s">
        <v>98</v>
      </c>
      <c r="C117" s="4" t="s">
        <v>12</v>
      </c>
      <c r="D117" s="4"/>
      <c r="E117" s="4" t="s">
        <v>30</v>
      </c>
      <c r="F117" s="4"/>
      <c r="G117" s="4" t="s">
        <v>40</v>
      </c>
      <c r="I117" s="4"/>
      <c r="J117" s="4"/>
      <c r="K117" s="4"/>
    </row>
    <row r="118" spans="2:11" x14ac:dyDescent="0.3">
      <c r="B118" s="4" t="s">
        <v>99</v>
      </c>
      <c r="C118" s="4" t="s">
        <v>13</v>
      </c>
      <c r="D118" s="4"/>
      <c r="E118" s="4" t="s">
        <v>27</v>
      </c>
      <c r="F118" s="4"/>
      <c r="G118" s="4" t="s">
        <v>40</v>
      </c>
      <c r="I118" s="4"/>
      <c r="J118" s="4"/>
      <c r="K118" s="4"/>
    </row>
    <row r="119" spans="2:11" x14ac:dyDescent="0.3">
      <c r="B119" s="4" t="s">
        <v>98</v>
      </c>
      <c r="C119" s="4" t="s">
        <v>12</v>
      </c>
      <c r="D119" s="4"/>
      <c r="E119" s="4" t="s">
        <v>22</v>
      </c>
      <c r="F119" s="4"/>
      <c r="G119" s="4" t="s">
        <v>40</v>
      </c>
      <c r="I119" s="4"/>
      <c r="J119" s="4"/>
      <c r="K119" s="4"/>
    </row>
    <row r="120" spans="2:11" x14ac:dyDescent="0.3">
      <c r="B120" s="4" t="s">
        <v>98</v>
      </c>
      <c r="C120" s="4" t="s">
        <v>13</v>
      </c>
      <c r="D120" s="4"/>
      <c r="E120" s="4" t="s">
        <v>28</v>
      </c>
      <c r="F120" s="4"/>
      <c r="G120" s="4" t="s">
        <v>40</v>
      </c>
      <c r="I120" s="4"/>
      <c r="J120" s="4"/>
      <c r="K120" s="4"/>
    </row>
    <row r="121" spans="2:11" x14ac:dyDescent="0.3">
      <c r="B121" s="4" t="s">
        <v>15</v>
      </c>
      <c r="C121" s="4" t="s">
        <v>13</v>
      </c>
      <c r="D121" s="4" t="s">
        <v>12</v>
      </c>
      <c r="E121" s="4" t="s">
        <v>25</v>
      </c>
      <c r="F121" s="4"/>
      <c r="G121" s="4" t="s">
        <v>40</v>
      </c>
      <c r="I121" s="4"/>
      <c r="J121" s="4"/>
      <c r="K121" s="4"/>
    </row>
    <row r="122" spans="2:11" x14ac:dyDescent="0.3">
      <c r="B122" s="4" t="s">
        <v>97</v>
      </c>
      <c r="C122" s="4" t="s">
        <v>12</v>
      </c>
      <c r="D122" s="4"/>
      <c r="E122" s="4" t="s">
        <v>21</v>
      </c>
      <c r="F122" s="4"/>
      <c r="G122" s="4" t="s">
        <v>40</v>
      </c>
      <c r="I122" s="4"/>
      <c r="J122" s="4"/>
      <c r="K122" s="4"/>
    </row>
    <row r="123" spans="2:11" x14ac:dyDescent="0.3">
      <c r="B123" s="4" t="s">
        <v>98</v>
      </c>
      <c r="C123" s="4" t="s">
        <v>12</v>
      </c>
      <c r="D123" s="4"/>
      <c r="E123" s="4" t="s">
        <v>23</v>
      </c>
      <c r="F123" s="4"/>
      <c r="G123" s="4" t="s">
        <v>40</v>
      </c>
      <c r="I123" s="4"/>
      <c r="J123" s="4"/>
      <c r="K123" s="4"/>
    </row>
    <row r="124" spans="2:11" x14ac:dyDescent="0.3">
      <c r="B124" s="4" t="s">
        <v>97</v>
      </c>
      <c r="C124" s="4" t="s">
        <v>13</v>
      </c>
      <c r="D124" s="4"/>
      <c r="E124" s="4" t="s">
        <v>11</v>
      </c>
      <c r="F124" s="4"/>
      <c r="G124" s="4" t="s">
        <v>40</v>
      </c>
      <c r="I124" s="4"/>
      <c r="J124" s="4"/>
      <c r="K124" s="4"/>
    </row>
    <row r="125" spans="2:11" x14ac:dyDescent="0.3">
      <c r="B125" s="4" t="s">
        <v>15</v>
      </c>
      <c r="C125" s="4" t="s">
        <v>13</v>
      </c>
      <c r="D125" s="4" t="s">
        <v>12</v>
      </c>
      <c r="E125" s="4" t="s">
        <v>19</v>
      </c>
      <c r="F125" s="4"/>
      <c r="G125" s="4" t="s">
        <v>40</v>
      </c>
      <c r="I125" s="4"/>
      <c r="J125" s="4"/>
      <c r="K125" s="4"/>
    </row>
    <row r="126" spans="2:11" x14ac:dyDescent="0.3">
      <c r="B126" s="4" t="s">
        <v>97</v>
      </c>
      <c r="C126" s="4" t="s">
        <v>13</v>
      </c>
      <c r="D126" s="4"/>
      <c r="E126" s="4" t="s">
        <v>11</v>
      </c>
      <c r="F126" s="4"/>
      <c r="G126" s="4" t="s">
        <v>40</v>
      </c>
      <c r="I126" s="4"/>
      <c r="J126" s="4"/>
      <c r="K126" s="4"/>
    </row>
    <row r="127" spans="2:11" x14ac:dyDescent="0.3">
      <c r="B127" s="4" t="s">
        <v>15</v>
      </c>
      <c r="C127" s="4" t="s">
        <v>12</v>
      </c>
      <c r="D127" s="4"/>
      <c r="E127" s="4" t="s">
        <v>24</v>
      </c>
      <c r="F127" s="4"/>
      <c r="G127" s="4" t="s">
        <v>40</v>
      </c>
      <c r="I127" s="4"/>
      <c r="J127" s="4"/>
      <c r="K127" s="4"/>
    </row>
    <row r="128" spans="2:11" x14ac:dyDescent="0.3">
      <c r="B128" s="4" t="s">
        <v>98</v>
      </c>
      <c r="C128" s="4" t="s">
        <v>13</v>
      </c>
      <c r="D128" s="4"/>
      <c r="E128" s="4" t="s">
        <v>19</v>
      </c>
      <c r="F128" s="4"/>
      <c r="G128" s="4" t="s">
        <v>40</v>
      </c>
      <c r="I128" s="4"/>
      <c r="J128" s="4"/>
      <c r="K128" s="4"/>
    </row>
    <row r="129" spans="2:11" x14ac:dyDescent="0.3">
      <c r="B129" s="4" t="s">
        <v>98</v>
      </c>
      <c r="C129" s="4" t="s">
        <v>12</v>
      </c>
      <c r="D129" s="4"/>
      <c r="E129" s="4" t="s">
        <v>17</v>
      </c>
      <c r="F129" s="4"/>
      <c r="G129" s="4" t="s">
        <v>40</v>
      </c>
      <c r="I129" s="4"/>
      <c r="J129" s="4"/>
      <c r="K129" s="4"/>
    </row>
    <row r="130" spans="2:11" x14ac:dyDescent="0.3">
      <c r="B130" s="4" t="s">
        <v>99</v>
      </c>
      <c r="C130" s="4" t="s">
        <v>13</v>
      </c>
      <c r="D130" s="4"/>
      <c r="E130" s="4" t="s">
        <v>20</v>
      </c>
      <c r="F130" s="4"/>
      <c r="G130" s="4" t="s">
        <v>40</v>
      </c>
      <c r="I130" s="4"/>
      <c r="J130" s="4"/>
      <c r="K130" s="4"/>
    </row>
    <row r="131" spans="2:11" x14ac:dyDescent="0.3">
      <c r="B131" s="4" t="s">
        <v>99</v>
      </c>
      <c r="C131" s="4" t="s">
        <v>13</v>
      </c>
      <c r="D131" s="4"/>
      <c r="E131" s="4" t="s">
        <v>19</v>
      </c>
      <c r="F131" s="4"/>
      <c r="G131" s="4" t="s">
        <v>40</v>
      </c>
      <c r="I131" s="4"/>
      <c r="J131" s="4"/>
      <c r="K131" s="4"/>
    </row>
    <row r="132" spans="2:11" x14ac:dyDescent="0.3">
      <c r="B132" s="4" t="s">
        <v>98</v>
      </c>
      <c r="C132" s="4" t="s">
        <v>13</v>
      </c>
      <c r="D132" s="4"/>
      <c r="E132" s="4" t="s">
        <v>22</v>
      </c>
      <c r="F132" s="4"/>
      <c r="G132" s="4" t="s">
        <v>40</v>
      </c>
      <c r="I132" s="4"/>
      <c r="J132" s="4"/>
      <c r="K132" s="4"/>
    </row>
    <row r="133" spans="2:11" x14ac:dyDescent="0.3">
      <c r="B133" s="4" t="s">
        <v>97</v>
      </c>
      <c r="C133" s="4" t="s">
        <v>12</v>
      </c>
      <c r="D133" s="4"/>
      <c r="E133" s="4" t="s">
        <v>21</v>
      </c>
      <c r="F133" s="4"/>
      <c r="G133" s="4" t="s">
        <v>40</v>
      </c>
      <c r="I133" s="4"/>
      <c r="J133" s="4"/>
      <c r="K133" s="4"/>
    </row>
    <row r="134" spans="2:11" x14ac:dyDescent="0.3">
      <c r="B134" s="4" t="s">
        <v>15</v>
      </c>
      <c r="C134" s="4" t="s">
        <v>13</v>
      </c>
      <c r="D134" s="4" t="s">
        <v>12</v>
      </c>
      <c r="E134" s="4" t="s">
        <v>25</v>
      </c>
      <c r="F134" s="4"/>
      <c r="G134" s="4" t="s">
        <v>40</v>
      </c>
      <c r="I134" s="4"/>
      <c r="J134" s="4"/>
      <c r="K134" s="4"/>
    </row>
    <row r="135" spans="2:11" x14ac:dyDescent="0.3">
      <c r="B135" s="4" t="s">
        <v>98</v>
      </c>
      <c r="C135" s="4" t="s">
        <v>13</v>
      </c>
      <c r="D135" s="4"/>
      <c r="E135" s="4" t="s">
        <v>23</v>
      </c>
      <c r="F135" s="4"/>
      <c r="G135" s="4" t="s">
        <v>40</v>
      </c>
      <c r="I135" s="4"/>
      <c r="J135" s="4"/>
      <c r="K135" s="4"/>
    </row>
    <row r="136" spans="2:11" x14ac:dyDescent="0.3">
      <c r="B136" s="4" t="s">
        <v>98</v>
      </c>
      <c r="C136" s="4" t="s">
        <v>13</v>
      </c>
      <c r="D136" s="4"/>
      <c r="E136" s="4" t="s">
        <v>18</v>
      </c>
      <c r="F136" s="4"/>
      <c r="G136" s="4" t="s">
        <v>40</v>
      </c>
      <c r="I136" s="4"/>
      <c r="J136" s="4"/>
      <c r="K136" s="4"/>
    </row>
    <row r="137" spans="2:11" x14ac:dyDescent="0.3">
      <c r="B137" s="4" t="s">
        <v>98</v>
      </c>
      <c r="C137" s="4" t="s">
        <v>13</v>
      </c>
      <c r="D137" s="4"/>
      <c r="E137" s="4" t="s">
        <v>21</v>
      </c>
      <c r="F137" s="4"/>
      <c r="G137" s="4" t="s">
        <v>40</v>
      </c>
      <c r="I137" s="4"/>
      <c r="J137" s="4"/>
      <c r="K137" s="4"/>
    </row>
    <row r="138" spans="2:11" x14ac:dyDescent="0.3">
      <c r="B138" s="4" t="s">
        <v>98</v>
      </c>
      <c r="C138" s="4" t="s">
        <v>13</v>
      </c>
      <c r="D138" s="4"/>
      <c r="E138" s="4" t="s">
        <v>25</v>
      </c>
      <c r="F138" s="4"/>
      <c r="G138" s="4" t="s">
        <v>40</v>
      </c>
      <c r="I138" s="4"/>
      <c r="J138" s="4"/>
      <c r="K138" s="4"/>
    </row>
    <row r="139" spans="2:11" x14ac:dyDescent="0.3">
      <c r="B139" s="4" t="s">
        <v>98</v>
      </c>
      <c r="C139" s="4" t="s">
        <v>13</v>
      </c>
      <c r="D139" s="4"/>
      <c r="E139" s="4" t="s">
        <v>18</v>
      </c>
      <c r="F139" s="4"/>
      <c r="G139" s="4" t="s">
        <v>40</v>
      </c>
      <c r="I139" s="4"/>
      <c r="J139" s="4"/>
      <c r="K139" s="4"/>
    </row>
    <row r="140" spans="2:11" x14ac:dyDescent="0.3">
      <c r="B140" s="4" t="s">
        <v>98</v>
      </c>
      <c r="C140" s="4" t="s">
        <v>13</v>
      </c>
      <c r="D140" s="4"/>
      <c r="E140" s="4" t="s">
        <v>18</v>
      </c>
      <c r="F140" s="4"/>
      <c r="G140" s="4" t="s">
        <v>40</v>
      </c>
      <c r="I140" s="4"/>
      <c r="J140" s="4"/>
      <c r="K140" s="4"/>
    </row>
    <row r="141" spans="2:11" x14ac:dyDescent="0.3">
      <c r="B141" s="4" t="s">
        <v>98</v>
      </c>
      <c r="C141" s="4" t="s">
        <v>13</v>
      </c>
      <c r="D141" s="4"/>
      <c r="E141" s="4" t="s">
        <v>19</v>
      </c>
      <c r="F141" s="4"/>
      <c r="G141" s="4" t="s">
        <v>40</v>
      </c>
      <c r="I141" s="4"/>
      <c r="J141" s="4"/>
      <c r="K141" s="4"/>
    </row>
    <row r="142" spans="2:11" x14ac:dyDescent="0.3">
      <c r="B142" s="4" t="s">
        <v>15</v>
      </c>
      <c r="C142" s="4" t="s">
        <v>13</v>
      </c>
      <c r="D142" s="4" t="s">
        <v>12</v>
      </c>
      <c r="E142" s="4" t="s">
        <v>25</v>
      </c>
      <c r="F142" s="4"/>
      <c r="G142" s="4" t="s">
        <v>40</v>
      </c>
      <c r="I142" s="4"/>
      <c r="J142" s="4"/>
      <c r="K142" s="4"/>
    </row>
    <row r="143" spans="2:11" x14ac:dyDescent="0.3">
      <c r="B143" s="4" t="s">
        <v>97</v>
      </c>
      <c r="C143" s="4" t="s">
        <v>12</v>
      </c>
      <c r="D143" s="4"/>
      <c r="E143" s="4" t="s">
        <v>11</v>
      </c>
      <c r="F143" s="4"/>
      <c r="G143" s="4" t="s">
        <v>40</v>
      </c>
      <c r="I143" s="4"/>
      <c r="J143" s="4"/>
      <c r="K143" s="4"/>
    </row>
    <row r="144" spans="2:11" x14ac:dyDescent="0.3">
      <c r="B144" s="4" t="s">
        <v>97</v>
      </c>
      <c r="C144" s="4" t="s">
        <v>12</v>
      </c>
      <c r="D144" s="4"/>
      <c r="E144" s="4" t="s">
        <v>26</v>
      </c>
      <c r="F144" s="4"/>
      <c r="G144" s="4" t="s">
        <v>40</v>
      </c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83"/>
  <sheetViews>
    <sheetView tabSelected="1" topLeftCell="A7" zoomScale="85" zoomScaleNormal="85" workbookViewId="0">
      <selection activeCell="G17" sqref="G17"/>
    </sheetView>
  </sheetViews>
  <sheetFormatPr defaultColWidth="8.59765625" defaultRowHeight="14.4" x14ac:dyDescent="0.3"/>
  <cols>
    <col min="1" max="1" width="10.69921875" customWidth="1"/>
    <col min="2" max="2" width="10.296875" customWidth="1"/>
    <col min="3" max="3" width="10.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6" t="s">
        <v>41</v>
      </c>
      <c r="B1" s="26"/>
      <c r="C1" s="26"/>
      <c r="D1" s="8"/>
      <c r="E1" s="25" t="s">
        <v>42</v>
      </c>
      <c r="F1" s="25"/>
      <c r="G1" s="25" t="s">
        <v>43</v>
      </c>
      <c r="H1" s="9"/>
      <c r="I1" s="25" t="s">
        <v>44</v>
      </c>
      <c r="J1" s="25"/>
      <c r="K1" s="25" t="s">
        <v>43</v>
      </c>
      <c r="L1" s="10"/>
      <c r="M1" s="25" t="s">
        <v>45</v>
      </c>
      <c r="N1" s="25"/>
      <c r="O1" s="25" t="s">
        <v>43</v>
      </c>
      <c r="P1" s="10"/>
      <c r="Q1" s="25" t="s">
        <v>46</v>
      </c>
      <c r="R1" s="25"/>
      <c r="S1" s="25" t="s">
        <v>43</v>
      </c>
      <c r="T1" s="10"/>
      <c r="U1" s="25" t="s">
        <v>47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s">
        <v>1</v>
      </c>
      <c r="B2" s="3"/>
      <c r="C2" s="2" t="s">
        <v>49</v>
      </c>
      <c r="D2" s="8"/>
      <c r="E2" s="3" t="e">
        <f>'1 Титан-Академия 17'!E2+'2 Титан-ЦСК ВВС 17'!E2+'3 Титан-ЦСК ВВС 16'!E2+'4 Титан-Академия 16'!E2+'5 Титан-Lion School'!E2+'6 Титан-Волки'!E2</f>
        <v>#REF!</v>
      </c>
      <c r="F2" s="3" t="s">
        <v>50</v>
      </c>
      <c r="G2" s="24" t="e">
        <f>(E2-E3)/E2</f>
        <v>#REF!</v>
      </c>
      <c r="H2" s="9"/>
      <c r="I2" s="3" t="e">
        <f>'1 Титан-Академия 17'!I2+'2 Титан-ЦСК ВВС 17'!I2+'3 Титан-ЦСК ВВС 16'!I2+'4 Титан-Академия 16'!I2+'5 Титан-Lion School'!I2+'6 Титан-Волки'!I2</f>
        <v>#REF!</v>
      </c>
      <c r="J2" s="3" t="s">
        <v>51</v>
      </c>
      <c r="K2" s="24">
        <f>IFERROR(I3/I2,0)</f>
        <v>0</v>
      </c>
      <c r="L2" s="10"/>
      <c r="M2" s="3" t="e">
        <f>'1 Титан-Академия 17'!M2+'2 Титан-ЦСК ВВС 17'!M2+'3 Титан-ЦСК ВВС 16'!M2+'4 Титан-Академия 16'!M2+'5 Титан-Lion School'!M2+'6 Титан-Волки'!M2</f>
        <v>#REF!</v>
      </c>
      <c r="N2" s="3" t="s">
        <v>51</v>
      </c>
      <c r="O2" s="24">
        <f>IFERROR(M3/M2,0)</f>
        <v>0</v>
      </c>
      <c r="P2" s="10"/>
      <c r="Q2" s="3" t="e">
        <f>'1 Титан-Академия 17'!Q2+'2 Титан-ЦСК ВВС 17'!Q2+'3 Титан-ЦСК ВВС 16'!Q2+'4 Титан-Академия 16'!Q2+'5 Титан-Lion School'!Q2+'6 Титан-Волки'!Q2</f>
        <v>#REF!</v>
      </c>
      <c r="R2" s="3" t="s">
        <v>51</v>
      </c>
      <c r="S2" s="24">
        <f>IFERROR(Q3/Q2,0)</f>
        <v>0</v>
      </c>
      <c r="T2" s="10"/>
      <c r="U2" s="3" t="e">
        <f>'1 Титан-Академия 17'!U2+'2 Титан-ЦСК ВВС 17'!U2+'3 Титан-ЦСК ВВС 16'!U2+'4 Титан-Академия 16'!U2+'5 Титан-Lion School'!U2+'6 Титан-Волки'!U2</f>
        <v>#REF!</v>
      </c>
      <c r="V2" s="3" t="s">
        <v>51</v>
      </c>
      <c r="W2" s="24">
        <f>IFERROR(U3/U2,0)</f>
        <v>0</v>
      </c>
      <c r="X2" s="9"/>
      <c r="Y2" s="3" t="e">
        <f>'1 Титан-Академия 17'!Y2+'2 Титан-ЦСК ВВС 17'!Y2+'3 Титан-ЦСК ВВС 16'!Y2+'4 Титан-Академия 16'!Y2+'5 Титан-Lion School'!Y2+'6 Титан-Волки'!Y2</f>
        <v>#REF!</v>
      </c>
      <c r="Z2" s="3" t="s">
        <v>51</v>
      </c>
      <c r="AA2" s="24">
        <f>IFERROR(Y3/Y2,0)</f>
        <v>0</v>
      </c>
      <c r="AB2" s="9"/>
    </row>
    <row r="3" spans="1:28" x14ac:dyDescent="0.3">
      <c r="A3" s="3" t="e">
        <f>'1 Титан-Академия 17'!A3+'2 Титан-ЦСК ВВС 17'!A3+'3 Титан-ЦСК ВВС 16'!A3+'4 Титан-Академия 16'!A3+'5 Титан-Lion School'!A3+'6 Титан-Волки'!A3</f>
        <v>#REF!</v>
      </c>
      <c r="B3" s="2" t="s">
        <v>50</v>
      </c>
      <c r="C3" s="3" t="e">
        <f>'1 Титан-Академия 17'!C3+'2 Титан-ЦСК ВВС 17'!C3+'3 Титан-ЦСК ВВС 16'!C3+'4 Титан-Академия 16'!C3+'5 Титан-Lion School'!C3+'6 Титан-Волки'!C3</f>
        <v>#REF!</v>
      </c>
      <c r="D3" s="8"/>
      <c r="E3" s="3" t="e">
        <f>'1 Титан-Академия 17'!E3+'2 Титан-ЦСК ВВС 17'!E3+'3 Титан-ЦСК ВВС 16'!E3+'4 Титан-Академия 16'!E3+'5 Титан-Lion School'!E3+'6 Титан-Волки'!E3</f>
        <v>#REF!</v>
      </c>
      <c r="F3" s="3" t="s">
        <v>52</v>
      </c>
      <c r="G3" s="24"/>
      <c r="H3" s="9"/>
      <c r="I3" s="3" t="e">
        <f>'1 Титан-Академия 17'!I3+'2 Титан-ЦСК ВВС 17'!I3+'3 Титан-ЦСК ВВС 16'!I3+'4 Титан-Академия 16'!I3+'5 Титан-Lion School'!I3+'6 Титан-Волки'!I3</f>
        <v>#REF!</v>
      </c>
      <c r="J3" s="3" t="s">
        <v>53</v>
      </c>
      <c r="K3" s="24"/>
      <c r="L3" s="10"/>
      <c r="M3" s="3" t="e">
        <f>'1 Титан-Академия 17'!M3+'2 Титан-ЦСК ВВС 17'!M3+'3 Титан-ЦСК ВВС 16'!M3+'4 Титан-Академия 16'!M3+'5 Титан-Lion School'!M3+'6 Титан-Волки'!M3</f>
        <v>#REF!</v>
      </c>
      <c r="N3" s="3" t="s">
        <v>53</v>
      </c>
      <c r="O3" s="24"/>
      <c r="P3" s="10"/>
      <c r="Q3" s="3" t="e">
        <f>'1 Титан-Академия 17'!Q3+'2 Титан-ЦСК ВВС 17'!Q3+'3 Титан-ЦСК ВВС 16'!Q3+'4 Титан-Академия 16'!Q3+'5 Титан-Lion School'!Q3+'6 Титан-Волки'!Q3</f>
        <v>#REF!</v>
      </c>
      <c r="R3" s="3" t="s">
        <v>53</v>
      </c>
      <c r="S3" s="24"/>
      <c r="T3" s="10"/>
      <c r="U3" s="3" t="e">
        <f>'1 Титан-Академия 17'!U3+'2 Титан-ЦСК ВВС 17'!U3+'3 Титан-ЦСК ВВС 16'!U3+'4 Титан-Академия 16'!U3+'5 Титан-Lion School'!U3+'6 Титан-Волки'!U3</f>
        <v>#REF!</v>
      </c>
      <c r="V3" s="3" t="s">
        <v>53</v>
      </c>
      <c r="W3" s="24"/>
      <c r="X3" s="9"/>
      <c r="Y3" s="3" t="e">
        <f>'1 Титан-Академия 17'!Y3+'2 Титан-ЦСК ВВС 17'!Y3+'3 Титан-ЦСК ВВС 16'!Y3+'4 Титан-Академия 16'!Y3+'5 Титан-Lion School'!Y3+'6 Титан-Волки'!Y3</f>
        <v>#REF!</v>
      </c>
      <c r="Z3" s="3" t="s">
        <v>53</v>
      </c>
      <c r="AA3" s="24"/>
      <c r="AB3" s="9"/>
    </row>
    <row r="4" spans="1:28" x14ac:dyDescent="0.3">
      <c r="A4" s="3" t="e">
        <f>'1 Титан-Академия 17'!A4+'2 Титан-ЦСК ВВС 17'!A4+'3 Титан-ЦСК ВВС 16'!A4+'4 Титан-Академия 16'!A4+'5 Титан-Lion School'!A4+'6 Титан-Волки'!A4</f>
        <v>#REF!</v>
      </c>
      <c r="B4" s="2" t="s">
        <v>54</v>
      </c>
      <c r="C4" s="3" t="e">
        <f>'1 Титан-Академия 17'!C4+'2 Титан-ЦСК ВВС 17'!C4+'3 Титан-ЦСК ВВС 16'!C4+'4 Титан-Академия 16'!C4+'5 Титан-Lion School'!C4+'6 Титан-Волки'!C4</f>
        <v>#REF!</v>
      </c>
      <c r="D4" s="8"/>
      <c r="E4" s="3" t="e">
        <f>'1 Титан-Академия 17'!E4+'2 Титан-ЦСК ВВС 17'!E4+'3 Титан-ЦСК ВВС 16'!E4+'4 Титан-Академия 16'!E4+'5 Титан-Lion School'!E4+'6 Титан-Волки'!E4</f>
        <v>#REF!</v>
      </c>
      <c r="F4" s="3" t="s">
        <v>55</v>
      </c>
      <c r="G4" s="24" t="str">
        <f>IFERROR((E4-E5)/E4,"нет бросоков")</f>
        <v>нет бросоков</v>
      </c>
      <c r="H4" s="9"/>
      <c r="I4" s="3" t="e">
        <f>'1 Титан-Академия 17'!I4+'2 Титан-ЦСК ВВС 17'!I4+'3 Титан-ЦСК ВВС 16'!I4+'4 Титан-Академия 16'!I4+'5 Титан-Lion School'!I4+'6 Титан-Волки'!I4</f>
        <v>#REF!</v>
      </c>
      <c r="J4" s="3" t="s">
        <v>50</v>
      </c>
      <c r="K4" s="24">
        <f>IFERROR(I5/I4,0)</f>
        <v>0</v>
      </c>
      <c r="L4" s="10"/>
      <c r="M4" s="3" t="e">
        <f>'1 Титан-Академия 17'!M4+'2 Титан-ЦСК ВВС 17'!M4+'3 Титан-ЦСК ВВС 16'!M4+'4 Титан-Академия 16'!M4+'5 Титан-Lion School'!M4+'6 Титан-Волки'!M4</f>
        <v>#REF!</v>
      </c>
      <c r="N4" s="3" t="s">
        <v>50</v>
      </c>
      <c r="O4" s="24">
        <f>IFERROR(M5/M4,0)</f>
        <v>0</v>
      </c>
      <c r="P4" s="10"/>
      <c r="Q4" s="3" t="e">
        <f>'1 Титан-Академия 17'!Q4+'2 Титан-ЦСК ВВС 17'!Q4+'3 Титан-ЦСК ВВС 16'!Q4+'4 Титан-Академия 16'!Q4+'5 Титан-Lion School'!Q4+'6 Титан-Волки'!Q4</f>
        <v>#REF!</v>
      </c>
      <c r="R4" s="3" t="s">
        <v>50</v>
      </c>
      <c r="S4" s="24">
        <f>IFERROR(Q5/Q4,0)</f>
        <v>0</v>
      </c>
      <c r="T4" s="10"/>
      <c r="U4" s="3" t="e">
        <f>'1 Титан-Академия 17'!U4+'2 Титан-ЦСК ВВС 17'!U4+'3 Титан-ЦСК ВВС 16'!U4+'4 Титан-Академия 16'!U4+'5 Титан-Lion School'!U4+'6 Титан-Волки'!U4</f>
        <v>#REF!</v>
      </c>
      <c r="V4" s="3" t="s">
        <v>50</v>
      </c>
      <c r="W4" s="24">
        <f>IFERROR(U5/U4,0)</f>
        <v>0</v>
      </c>
      <c r="X4" s="9"/>
      <c r="Y4" s="3" t="e">
        <f>'1 Титан-Академия 17'!Y4+'2 Титан-ЦСК ВВС 17'!Y4+'3 Титан-ЦСК ВВС 16'!Y4+'4 Титан-Академия 16'!Y4+'5 Титан-Lion School'!Y4+'6 Титан-Волки'!Y4</f>
        <v>#REF!</v>
      </c>
      <c r="Z4" s="3" t="s">
        <v>50</v>
      </c>
      <c r="AA4" s="24">
        <f>IFERROR(Y5/Y4,0)</f>
        <v>0</v>
      </c>
      <c r="AB4" s="9"/>
    </row>
    <row r="5" spans="1:28" x14ac:dyDescent="0.3">
      <c r="A5" s="3" t="e">
        <f>'1 Титан-Академия 17'!A5+'2 Титан-ЦСК ВВС 17'!A5+'3 Титан-ЦСК ВВС 16'!A5+'4 Титан-Академия 16'!A5+'5 Титан-Lion School'!A5+'6 Титан-Волки'!A5</f>
        <v>#REF!</v>
      </c>
      <c r="B5" s="2" t="s">
        <v>52</v>
      </c>
      <c r="C5" s="3" t="e">
        <f>'1 Титан-Академия 17'!C5+'2 Титан-ЦСК ВВС 17'!C5+'3 Титан-ЦСК ВВС 16'!C5+'4 Титан-Академия 16'!C5+'5 Титан-Lion School'!C5+'6 Титан-Волки'!C5</f>
        <v>#REF!</v>
      </c>
      <c r="D5" s="8"/>
      <c r="E5" s="3" t="e">
        <f>'1 Титан-Академия 17'!E5+'2 Титан-ЦСК ВВС 17'!E5+'3 Титан-ЦСК ВВС 16'!E5+'4 Титан-Академия 16'!E5+'5 Титан-Lion School'!E5+'6 Титан-Волки'!E5</f>
        <v>#REF!</v>
      </c>
      <c r="F5" s="3" t="s">
        <v>56</v>
      </c>
      <c r="G5" s="24"/>
      <c r="H5" s="9"/>
      <c r="I5" s="3" t="e">
        <f>'1 Титан-Академия 17'!I5+'2 Титан-ЦСК ВВС 17'!I5+'3 Титан-ЦСК ВВС 16'!I5+'4 Титан-Академия 16'!I5+'5 Титан-Lion School'!I5+'6 Титан-Волки'!I5</f>
        <v>#REF!</v>
      </c>
      <c r="J5" s="3" t="s">
        <v>54</v>
      </c>
      <c r="K5" s="24"/>
      <c r="L5" s="10"/>
      <c r="M5" s="3" t="e">
        <f>'1 Титан-Академия 17'!M5+'2 Титан-ЦСК ВВС 17'!M5+'3 Титан-ЦСК ВВС 16'!M5+'4 Титан-Академия 16'!M5+'5 Титан-Lion School'!M5+'6 Титан-Волки'!M5</f>
        <v>#REF!</v>
      </c>
      <c r="N5" s="3" t="s">
        <v>54</v>
      </c>
      <c r="O5" s="24"/>
      <c r="P5" s="10"/>
      <c r="Q5" s="3" t="e">
        <f>'1 Титан-Академия 17'!Q5+'2 Титан-ЦСК ВВС 17'!Q5+'3 Титан-ЦСК ВВС 16'!Q5+'4 Титан-Академия 16'!Q5+'5 Титан-Lion School'!Q5+'6 Титан-Волки'!Q5</f>
        <v>#REF!</v>
      </c>
      <c r="R5" s="3" t="s">
        <v>54</v>
      </c>
      <c r="S5" s="24"/>
      <c r="T5" s="10"/>
      <c r="U5" s="3" t="e">
        <f>'1 Титан-Академия 17'!U5+'2 Титан-ЦСК ВВС 17'!U5+'3 Титан-ЦСК ВВС 16'!U5+'4 Титан-Академия 16'!U5+'5 Титан-Lion School'!U5+'6 Титан-Волки'!U5</f>
        <v>#REF!</v>
      </c>
      <c r="V5" s="3" t="s">
        <v>54</v>
      </c>
      <c r="W5" s="24"/>
      <c r="X5" s="9"/>
      <c r="Y5" s="3" t="e">
        <f>'1 Титан-Академия 17'!Y5+'2 Титан-ЦСК ВВС 17'!Y5+'3 Титан-ЦСК ВВС 16'!Y5+'4 Титан-Академия 16'!Y5+'5 Титан-Lion School'!Y5+'6 Титан-Волки'!Y5</f>
        <v>#REF!</v>
      </c>
      <c r="Z5" s="3" t="s">
        <v>54</v>
      </c>
      <c r="AA5" s="24"/>
      <c r="AB5" s="9"/>
    </row>
    <row r="6" spans="1:28" x14ac:dyDescent="0.3">
      <c r="A6" s="3" t="e">
        <f>'1 Титан-Академия 17'!A6+'2 Титан-ЦСК ВВС 17'!A6+'3 Титан-ЦСК ВВС 16'!A6+'4 Титан-Академия 16'!A6+'5 Титан-Lion School'!A6+'6 Титан-Волки'!A6</f>
        <v>#REF!</v>
      </c>
      <c r="B6" s="2" t="s">
        <v>34</v>
      </c>
      <c r="C6" s="3" t="e">
        <f>'1 Титан-Академия 17'!C6+'2 Титан-ЦСК ВВС 17'!C6+'3 Титан-ЦСК ВВС 16'!C6+'4 Титан-Академия 16'!C6+'5 Титан-Lion School'!C6+'6 Титан-Волки'!C6</f>
        <v>#REF!</v>
      </c>
      <c r="D6" s="8"/>
      <c r="E6" s="11"/>
      <c r="F6" s="11"/>
      <c r="G6" s="11"/>
      <c r="H6" s="9"/>
      <c r="I6" s="12" t="e">
        <f>'1 Титан-Академия 17'!I6+'2 Титан-ЦСК ВВС 17'!I6+'3 Титан-ЦСК ВВС 16'!I6+'4 Титан-Академия 16'!I6+'5 Титан-Lion School'!I6+'6 Титан-Волки'!I6</f>
        <v>#REF!</v>
      </c>
      <c r="J6" s="3" t="s">
        <v>57</v>
      </c>
      <c r="K6" s="1">
        <f>IFERROR(I6/I5,0)</f>
        <v>0</v>
      </c>
      <c r="L6" s="10"/>
      <c r="M6" s="12" t="e">
        <f>'1 Титан-Академия 17'!M6+'2 Титан-ЦСК ВВС 17'!M6+'3 Титан-ЦСК ВВС 16'!M6+'4 Титан-Академия 16'!M6+'5 Титан-Lion School'!M6+'6 Титан-Волки'!M6</f>
        <v>#REF!</v>
      </c>
      <c r="N6" s="3" t="s">
        <v>57</v>
      </c>
      <c r="O6" s="1">
        <f>IFERROR(M6/M5,0)</f>
        <v>0</v>
      </c>
      <c r="P6" s="10"/>
      <c r="Q6" s="12" t="e">
        <f>'1 Титан-Академия 17'!Q6+'2 Титан-ЦСК ВВС 17'!Q6+'3 Титан-ЦСК ВВС 16'!Q6+'4 Титан-Академия 16'!Q6+'5 Титан-Lion School'!Q6+'6 Титан-Волки'!Q6</f>
        <v>#REF!</v>
      </c>
      <c r="R6" s="3" t="s">
        <v>57</v>
      </c>
      <c r="S6" s="1">
        <f>IFERROR(Q6/Q5,0)</f>
        <v>0</v>
      </c>
      <c r="T6" s="10"/>
      <c r="U6" s="12" t="e">
        <f>'1 Титан-Академия 17'!U6+'2 Титан-ЦСК ВВС 17'!U6+'3 Титан-ЦСК ВВС 16'!U6+'4 Титан-Академия 16'!U6+'5 Титан-Lion School'!U6+'6 Титан-Волки'!U6</f>
        <v>#REF!</v>
      </c>
      <c r="V6" s="3" t="s">
        <v>57</v>
      </c>
      <c r="W6" s="1">
        <f>IFERROR(U6/U5,0)</f>
        <v>0</v>
      </c>
      <c r="X6" s="9"/>
      <c r="Y6" s="12" t="e">
        <f>'1 Титан-Академия 17'!Y6+'2 Титан-ЦСК ВВС 17'!Y6+'3 Титан-ЦСК ВВС 16'!Y6+'4 Титан-Академия 16'!Y6+'5 Титан-Lion School'!Y6+'6 Титан-Волки'!Y6</f>
        <v>#REF!</v>
      </c>
      <c r="Z6" s="3" t="s">
        <v>57</v>
      </c>
      <c r="AA6" s="1">
        <f>IFERROR(Y6/Y5,0)</f>
        <v>0</v>
      </c>
      <c r="AB6" s="9"/>
    </row>
    <row r="7" spans="1:28" x14ac:dyDescent="0.3">
      <c r="A7" s="1" t="e">
        <f>A5/A4</f>
        <v>#REF!</v>
      </c>
      <c r="B7" s="2" t="s">
        <v>57</v>
      </c>
      <c r="C7" s="1" t="e">
        <f>C5/C4</f>
        <v>#REF!</v>
      </c>
      <c r="D7" s="8"/>
      <c r="E7" s="25" t="s">
        <v>58</v>
      </c>
      <c r="F7" s="25"/>
      <c r="G7" s="25" t="s">
        <v>43</v>
      </c>
      <c r="H7" s="9"/>
      <c r="I7" s="3" t="e">
        <f>'1 Титан-Академия 17'!I7+'2 Титан-ЦСК ВВС 17'!I7+'3 Титан-ЦСК ВВС 16'!I7+'4 Титан-Академия 16'!I7+'5 Титан-Lion School'!I7+'6 Титан-Волки'!I7</f>
        <v>#REF!</v>
      </c>
      <c r="J7" s="3" t="s">
        <v>34</v>
      </c>
      <c r="K7" s="1">
        <f>IFERROR(I7/$A$6,0)</f>
        <v>0</v>
      </c>
      <c r="L7" s="10"/>
      <c r="M7" s="3" t="e">
        <f>'1 Титан-Академия 17'!M7+'2 Титан-ЦСК ВВС 17'!M7+'3 Титан-ЦСК ВВС 16'!M7+'4 Титан-Академия 16'!M7+'5 Титан-Lion School'!M7+'6 Титан-Волки'!M7</f>
        <v>#REF!</v>
      </c>
      <c r="N7" s="3" t="s">
        <v>34</v>
      </c>
      <c r="O7" s="1">
        <f>IFERROR(M7/$A$6,0)</f>
        <v>0</v>
      </c>
      <c r="P7" s="10"/>
      <c r="Q7" s="3" t="e">
        <f>'1 Титан-Академия 17'!Q7+'2 Титан-ЦСК ВВС 17'!Q7+'3 Титан-ЦСК ВВС 16'!Q7+'4 Титан-Академия 16'!Q7+'5 Титан-Lion School'!Q7+'6 Титан-Волки'!Q7</f>
        <v>#REF!</v>
      </c>
      <c r="R7" s="3" t="s">
        <v>34</v>
      </c>
      <c r="S7" s="1">
        <f>IFERROR(Q7/$A$6,0)</f>
        <v>0</v>
      </c>
      <c r="T7" s="10"/>
      <c r="U7" s="3" t="e">
        <f>'1 Титан-Академия 17'!U7+'2 Титан-ЦСК ВВС 17'!U7+'3 Титан-ЦСК ВВС 16'!U7+'4 Титан-Академия 16'!U7+'5 Титан-Lion School'!U7+'6 Титан-Волки'!U7</f>
        <v>#REF!</v>
      </c>
      <c r="V7" s="3" t="s">
        <v>34</v>
      </c>
      <c r="W7" s="1">
        <f>IFERROR(U7/$A$6,0)</f>
        <v>0</v>
      </c>
      <c r="X7" s="9"/>
      <c r="Y7" s="3" t="e">
        <f>'1 Титан-Академия 17'!Y7+'2 Титан-ЦСК ВВС 17'!Y7+'3 Титан-ЦСК ВВС 16'!Y7+'4 Титан-Академия 16'!Y7+'5 Титан-Lion School'!Y7+'6 Титан-Волки'!Y7</f>
        <v>#REF!</v>
      </c>
      <c r="Z7" s="3" t="s">
        <v>34</v>
      </c>
      <c r="AA7" s="1">
        <f>IFERROR(Y7/$A$6,0)</f>
        <v>0</v>
      </c>
      <c r="AB7" s="9"/>
    </row>
    <row r="8" spans="1:28" x14ac:dyDescent="0.3">
      <c r="A8" s="3" t="e">
        <f>'1 Титан-Академия 17'!A8+'2 Титан-ЦСК ВВС 17'!A8+'3 Титан-ЦСК ВВС 16'!A8+'4 Титан-Академия 16'!A8+'5 Титан-Lion School'!A8+'6 Титан-Волки'!A8</f>
        <v>#REF!</v>
      </c>
      <c r="B8" s="2" t="s">
        <v>59</v>
      </c>
      <c r="C8" s="1"/>
      <c r="D8" s="8"/>
      <c r="E8" s="3" t="e">
        <f>'1 Титан-Академия 17'!E8+'2 Титан-ЦСК ВВС 17'!E8+'3 Титан-ЦСК ВВС 16'!E8+'4 Титан-Академия 16'!E8+'5 Титан-Lion School'!E8+'6 Титан-Волки'!E8</f>
        <v>#REF!</v>
      </c>
      <c r="F8" s="3" t="s">
        <v>50</v>
      </c>
      <c r="G8" s="24" t="e">
        <f>(E8-E9)/E8</f>
        <v>#REF!</v>
      </c>
      <c r="H8" s="9"/>
      <c r="I8" s="12" t="e">
        <f>'1 Титан-Академия 17'!I8+'2 Титан-ЦСК ВВС 17'!I8+'3 Титан-ЦСК ВВС 16'!I8+'4 Титан-Академия 16'!I8+'5 Титан-Lion School'!I8+'6 Титан-Волки'!I8</f>
        <v>#REF!</v>
      </c>
      <c r="J8" s="3" t="s">
        <v>60</v>
      </c>
      <c r="K8" s="3"/>
      <c r="L8" s="10"/>
      <c r="M8" s="12" t="e">
        <f>'1 Титан-Академия 17'!M8+'2 Титан-ЦСК ВВС 17'!M8+'3 Титан-ЦСК ВВС 16'!M8+'4 Титан-Академия 16'!M8+'5 Титан-Lion School'!M8+'6 Титан-Волки'!M8</f>
        <v>#REF!</v>
      </c>
      <c r="N8" s="3" t="s">
        <v>60</v>
      </c>
      <c r="O8" s="3"/>
      <c r="P8" s="10"/>
      <c r="Q8" s="12" t="e">
        <f>'1 Титан-Академия 17'!Q8+'2 Титан-ЦСК ВВС 17'!Q8+'3 Титан-ЦСК ВВС 16'!Q8+'4 Титан-Академия 16'!Q8+'5 Титан-Lion School'!Q8+'6 Титан-Волки'!Q8</f>
        <v>#REF!</v>
      </c>
      <c r="R8" s="3" t="s">
        <v>60</v>
      </c>
      <c r="S8" s="3"/>
      <c r="T8" s="10"/>
      <c r="U8" s="12" t="e">
        <f>'1 Титан-Академия 17'!U8+'2 Титан-ЦСК ВВС 17'!U8+'3 Титан-ЦСК ВВС 16'!U8+'4 Титан-Академия 16'!U8+'5 Титан-Lion School'!U8+'6 Титан-Волки'!U8</f>
        <v>#REF!</v>
      </c>
      <c r="V8" s="3" t="s">
        <v>60</v>
      </c>
      <c r="W8" s="3"/>
      <c r="X8" s="9"/>
      <c r="Y8" s="12" t="e">
        <f>'1 Титан-Академия 17'!Y8+'2 Титан-ЦСК ВВС 17'!Y8+'3 Титан-ЦСК ВВС 16'!Y8+'4 Титан-Академия 16'!Y8+'5 Титан-Lion School'!Y8+'6 Титан-Волки'!Y8</f>
        <v>#REF!</v>
      </c>
      <c r="Z8" s="3" t="s">
        <v>60</v>
      </c>
      <c r="AA8" s="3"/>
      <c r="AB8" s="9"/>
    </row>
    <row r="9" spans="1:28" x14ac:dyDescent="0.3">
      <c r="A9" s="3" t="e">
        <f>'1 Титан-Академия 17'!A9+'2 Титан-ЦСК ВВС 17'!A9+'3 Титан-ЦСК ВВС 16'!A9+'4 Титан-Академия 16'!A9+'5 Титан-Lion School'!A9+'6 Титан-Волки'!A9</f>
        <v>#REF!</v>
      </c>
      <c r="B9" s="2" t="s">
        <v>53</v>
      </c>
      <c r="C9" s="1"/>
      <c r="D9" s="8"/>
      <c r="E9" s="3" t="e">
        <f>'1 Титан-Академия 17'!E9+'2 Титан-ЦСК ВВС 17'!E9+'3 Титан-ЦСК ВВС 16'!E9+'4 Титан-Академия 16'!E9+'5 Титан-Lion School'!E9+'6 Титан-Волки'!E9</f>
        <v>#REF!</v>
      </c>
      <c r="F9" s="3" t="s">
        <v>52</v>
      </c>
      <c r="G9" s="24"/>
      <c r="H9" s="9"/>
      <c r="I9" s="3" t="e">
        <f>'1 Титан-Академия 17'!I9+'2 Титан-ЦСК ВВС 17'!I9+'3 Титан-ЦСК ВВС 16'!I9+'4 Титан-Академия 16'!I9+'5 Титан-Lion School'!I9+'6 Титан-Волки'!I9</f>
        <v>#REF!</v>
      </c>
      <c r="J9" s="3" t="s">
        <v>61</v>
      </c>
      <c r="K9" s="3"/>
      <c r="L9" s="10"/>
      <c r="M9" s="3" t="e">
        <f>'1 Титан-Академия 17'!M9+'2 Титан-ЦСК ВВС 17'!M9+'3 Титан-ЦСК ВВС 16'!M9+'4 Титан-Академия 16'!M9+'5 Титан-Lion School'!M9+'6 Титан-Волки'!M9</f>
        <v>#REF!</v>
      </c>
      <c r="N9" s="3" t="s">
        <v>61</v>
      </c>
      <c r="O9" s="3"/>
      <c r="P9" s="10"/>
      <c r="Q9" s="3" t="e">
        <f>'1 Титан-Академия 17'!Q9+'2 Титан-ЦСК ВВС 17'!Q9+'3 Титан-ЦСК ВВС 16'!Q9+'4 Титан-Академия 16'!Q9+'5 Титан-Lion School'!Q9+'6 Титан-Волки'!Q9</f>
        <v>#REF!</v>
      </c>
      <c r="R9" s="3" t="s">
        <v>61</v>
      </c>
      <c r="S9" s="3"/>
      <c r="T9" s="10"/>
      <c r="U9" s="3" t="e">
        <f>'1 Титан-Академия 17'!U9+'2 Титан-ЦСК ВВС 17'!U9+'3 Титан-ЦСК ВВС 16'!U9+'4 Титан-Академия 16'!U9+'5 Титан-Lion School'!U9+'6 Титан-Волки'!U9</f>
        <v>#REF!</v>
      </c>
      <c r="V9" s="3" t="s">
        <v>61</v>
      </c>
      <c r="W9" s="3"/>
      <c r="X9" s="9"/>
      <c r="Y9" s="3" t="e">
        <f>'1 Титан-Академия 17'!Y9+'2 Титан-ЦСК ВВС 17'!Y9+'3 Титан-ЦСК ВВС 16'!Y9+'4 Титан-Академия 16'!Y9+'5 Титан-Lion School'!Y9+'6 Титан-Волки'!Y9</f>
        <v>#REF!</v>
      </c>
      <c r="Z9" s="3" t="s">
        <v>61</v>
      </c>
      <c r="AA9" s="3"/>
      <c r="AB9" s="9"/>
    </row>
    <row r="10" spans="1:28" x14ac:dyDescent="0.3">
      <c r="A10" s="1" t="e">
        <f>A9/A8</f>
        <v>#REF!</v>
      </c>
      <c r="B10" s="2" t="s">
        <v>5</v>
      </c>
      <c r="C10" s="1"/>
      <c r="D10" s="8"/>
      <c r="E10" s="3" t="e">
        <f>'1 Титан-Академия 17'!E10+'2 Титан-ЦСК ВВС 17'!E10+'3 Титан-ЦСК ВВС 16'!E10+'4 Титан-Академия 16'!E10+'5 Титан-Lion School'!E10+'6 Титан-Волки'!E10</f>
        <v>#REF!</v>
      </c>
      <c r="F10" s="3" t="s">
        <v>55</v>
      </c>
      <c r="G10" s="24" t="str">
        <f>IFERROR((E10-E11)/E10,"нет бросоков")</f>
        <v>нет бросоков</v>
      </c>
      <c r="H10" s="9"/>
      <c r="I10" s="3" t="e">
        <f>'1 Титан-Академия 17'!I10+'2 Титан-ЦСК ВВС 17'!I10+'3 Титан-ЦСК ВВС 16'!I10+'4 Титан-Академия 16'!I10+'5 Титан-Lion School'!I10+'6 Титан-Волки'!I10</f>
        <v>#REF!</v>
      </c>
      <c r="J10" s="3" t="s">
        <v>55</v>
      </c>
      <c r="K10" s="24">
        <f>IFERROR(I11/I10,0)</f>
        <v>0</v>
      </c>
      <c r="L10" s="10"/>
      <c r="M10" s="3" t="e">
        <f>'1 Титан-Академия 17'!M10+'2 Титан-ЦСК ВВС 17'!M10+'3 Титан-ЦСК ВВС 16'!M10+'4 Титан-Академия 16'!M10+'5 Титан-Lion School'!M10+'6 Титан-Волки'!M10</f>
        <v>#REF!</v>
      </c>
      <c r="N10" s="3" t="s">
        <v>55</v>
      </c>
      <c r="O10" s="24">
        <f>IFERROR(M11/M10,0)</f>
        <v>0</v>
      </c>
      <c r="P10" s="10"/>
      <c r="Q10" s="3" t="e">
        <f>'1 Титан-Академия 17'!Q10+'2 Титан-ЦСК ВВС 17'!Q10+'3 Титан-ЦСК ВВС 16'!Q10+'4 Титан-Академия 16'!Q10+'5 Титан-Lion School'!Q10+'6 Титан-Волки'!Q10</f>
        <v>#REF!</v>
      </c>
      <c r="R10" s="3" t="s">
        <v>55</v>
      </c>
      <c r="S10" s="24">
        <f>IFERROR(Q11/Q10,0)</f>
        <v>0</v>
      </c>
      <c r="T10" s="10"/>
      <c r="U10" s="3" t="e">
        <f>'1 Титан-Академия 17'!U10+'2 Титан-ЦСК ВВС 17'!U10+'3 Титан-ЦСК ВВС 16'!U10+'4 Титан-Академия 16'!U10+'5 Титан-Lion School'!U10+'6 Титан-Волки'!U10</f>
        <v>#REF!</v>
      </c>
      <c r="V10" s="3" t="s">
        <v>55</v>
      </c>
      <c r="W10" s="24">
        <f>IFERROR(U11/U10,0)</f>
        <v>0</v>
      </c>
      <c r="X10" s="9"/>
      <c r="Y10" s="3" t="e">
        <f>'1 Титан-Академия 17'!Y10+'2 Титан-ЦСК ВВС 17'!Y10+'3 Титан-ЦСК ВВС 16'!Y10+'4 Титан-Академия 16'!Y10+'5 Титан-Lion School'!Y10+'6 Титан-Волки'!Y10</f>
        <v>#REF!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 t="e">
        <f>'1 Титан-Академия 17'!E11+'2 Титан-ЦСК ВВС 17'!E11+'3 Титан-ЦСК ВВС 16'!E11+'4 Титан-Академия 16'!E11+'5 Титан-Lion School'!E11+'6 Титан-Волки'!E11</f>
        <v>#REF!</v>
      </c>
      <c r="F11" s="3" t="s">
        <v>56</v>
      </c>
      <c r="G11" s="24"/>
      <c r="H11" s="9"/>
      <c r="I11" s="12" t="e">
        <f>'1 Титан-Академия 17'!I11+'2 Титан-ЦСК ВВС 17'!I11+'3 Титан-ЦСК ВВС 16'!I11+'4 Титан-Академия 16'!I11+'5 Титан-Lion School'!I11+'6 Титан-Волки'!I11</f>
        <v>#REF!</v>
      </c>
      <c r="J11" s="3" t="s">
        <v>57</v>
      </c>
      <c r="K11" s="24"/>
      <c r="L11" s="10"/>
      <c r="M11" s="12" t="e">
        <f>'1 Титан-Академия 17'!M11+'2 Титан-ЦСК ВВС 17'!M11+'3 Титан-ЦСК ВВС 16'!M11+'4 Титан-Академия 16'!M11+'5 Титан-Lion School'!M11+'6 Титан-Волки'!M11</f>
        <v>#REF!</v>
      </c>
      <c r="N11" s="3" t="s">
        <v>57</v>
      </c>
      <c r="O11" s="24"/>
      <c r="P11" s="10"/>
      <c r="Q11" s="12" t="e">
        <f>'1 Титан-Академия 17'!Q11+'2 Титан-ЦСК ВВС 17'!Q11+'3 Титан-ЦСК ВВС 16'!Q11+'4 Титан-Академия 16'!Q11+'5 Титан-Lion School'!Q11+'6 Титан-Волки'!Q11</f>
        <v>#REF!</v>
      </c>
      <c r="R11" s="3" t="s">
        <v>57</v>
      </c>
      <c r="S11" s="24"/>
      <c r="T11" s="10"/>
      <c r="U11" s="12" t="e">
        <f>'1 Титан-Академия 17'!U11+'2 Титан-ЦСК ВВС 17'!U11+'3 Титан-ЦСК ВВС 16'!U11+'4 Титан-Академия 16'!U11+'5 Титан-Lion School'!U11+'6 Титан-Волки'!U11</f>
        <v>#REF!</v>
      </c>
      <c r="V11" s="3" t="s">
        <v>57</v>
      </c>
      <c r="W11" s="24"/>
      <c r="X11" s="9"/>
      <c r="Y11" s="12" t="e">
        <f>'1 Титан-Академия 17'!Y11+'2 Титан-ЦСК ВВС 17'!Y11+'3 Титан-ЦСК ВВС 16'!Y11+'4 Титан-Академия 16'!Y11+'5 Титан-Lion School'!Y11+'6 Титан-Волки'!Y11</f>
        <v>#REF!</v>
      </c>
      <c r="Z11" s="3" t="s">
        <v>57</v>
      </c>
      <c r="AA11" s="24"/>
      <c r="AB11" s="9"/>
    </row>
    <row r="12" spans="1:28" x14ac:dyDescent="0.3">
      <c r="A12" s="3" t="e">
        <f>'1 Титан-Академия 17'!A12+'2 Титан-ЦСК ВВС 17'!A12+'3 Титан-ЦСК ВВС 16'!A12+'4 Титан-Академия 16'!A12+'5 Титан-Lion School'!A12+'6 Титан-Волки'!A12</f>
        <v>#REF!</v>
      </c>
      <c r="B12" s="3" t="s">
        <v>62</v>
      </c>
      <c r="C12" s="24" t="e">
        <f>A13/A12</f>
        <v>#REF!</v>
      </c>
      <c r="D12" s="8"/>
      <c r="H12" s="9"/>
      <c r="I12" s="3" t="e">
        <f>'1 Титан-Академия 17'!I12+'2 Титан-ЦСК ВВС 17'!I12+'3 Титан-ЦСК ВВС 16'!I12+'4 Титан-Академия 16'!I12+'5 Титан-Lion School'!I12+'6 Титан-Волки'!I12</f>
        <v>#REF!</v>
      </c>
      <c r="J12" s="3" t="s">
        <v>63</v>
      </c>
      <c r="K12" s="24">
        <f>IFERROR(I13/I12,0)</f>
        <v>0</v>
      </c>
      <c r="L12" s="10"/>
      <c r="M12" s="3" t="e">
        <f>'1 Титан-Академия 17'!M12+'2 Титан-ЦСК ВВС 17'!M12+'3 Титан-ЦСК ВВС 16'!M12+'4 Титан-Академия 16'!M12+'5 Титан-Lion School'!M12+'6 Титан-Волки'!M12</f>
        <v>#REF!</v>
      </c>
      <c r="N12" s="3" t="s">
        <v>63</v>
      </c>
      <c r="O12" s="24">
        <f>IFERROR(M13/M12,0)</f>
        <v>0</v>
      </c>
      <c r="P12" s="10"/>
      <c r="Q12" s="3" t="e">
        <f>'1 Титан-Академия 17'!Q12+'2 Титан-ЦСК ВВС 17'!Q12+'3 Титан-ЦСК ВВС 16'!Q12+'4 Титан-Академия 16'!Q12+'5 Титан-Lion School'!Q12+'6 Титан-Волки'!Q12</f>
        <v>#REF!</v>
      </c>
      <c r="R12" s="3" t="s">
        <v>63</v>
      </c>
      <c r="S12" s="24">
        <f>IFERROR(Q13/Q12,0)</f>
        <v>0</v>
      </c>
      <c r="T12" s="10"/>
      <c r="U12" s="3" t="e">
        <f>'1 Титан-Академия 17'!U12+'2 Титан-ЦСК ВВС 17'!U12+'3 Титан-ЦСК ВВС 16'!U12+'4 Титан-Академия 16'!U12+'5 Титан-Lion School'!U12+'6 Титан-Волки'!U12</f>
        <v>#REF!</v>
      </c>
      <c r="V12" s="3" t="s">
        <v>63</v>
      </c>
      <c r="W12" s="24">
        <f>IFERROR(U13/U12,0)</f>
        <v>0</v>
      </c>
      <c r="X12" s="9"/>
      <c r="Y12" s="3" t="e">
        <f>'1 Титан-Академия 17'!Y12+'2 Титан-ЦСК ВВС 17'!Y12+'3 Титан-ЦСК ВВС 16'!Y12+'4 Титан-Академия 16'!Y12+'5 Титан-Lion School'!Y12+'6 Титан-Волки'!Y12</f>
        <v>#REF!</v>
      </c>
      <c r="Z12" s="3" t="s">
        <v>63</v>
      </c>
      <c r="AA12" s="24">
        <f>IFERROR(Y13/Y12,0)</f>
        <v>0</v>
      </c>
      <c r="AB12" s="9"/>
    </row>
    <row r="13" spans="1:28" x14ac:dyDescent="0.3">
      <c r="A13" s="3" t="e">
        <f>'1 Титан-Академия 17'!A13+'2 Титан-ЦСК ВВС 17'!A13+'3 Титан-ЦСК ВВС 16'!A13+'4 Титан-Академия 16'!A13+'5 Титан-Lion School'!A13+'6 Титан-Волки'!A13</f>
        <v>#REF!</v>
      </c>
      <c r="B13" s="3" t="s">
        <v>64</v>
      </c>
      <c r="C13" s="24"/>
      <c r="D13" s="8"/>
      <c r="H13" s="9"/>
      <c r="I13" s="3" t="e">
        <f>'1 Титан-Академия 17'!I13+'2 Титан-ЦСК ВВС 17'!I13+'3 Титан-ЦСК ВВС 16'!I13+'4 Титан-Академия 16'!I13+'5 Титан-Lion School'!I13+'6 Титан-Волки'!I13</f>
        <v>#REF!</v>
      </c>
      <c r="J13" s="3" t="s">
        <v>65</v>
      </c>
      <c r="K13" s="24"/>
      <c r="L13" s="10"/>
      <c r="M13" s="3" t="e">
        <f>'1 Титан-Академия 17'!M13+'2 Титан-ЦСК ВВС 17'!M13+'3 Титан-ЦСК ВВС 16'!M13+'4 Титан-Академия 16'!M13+'5 Титан-Lion School'!M13+'6 Титан-Волки'!M13</f>
        <v>#REF!</v>
      </c>
      <c r="N13" s="3" t="s">
        <v>65</v>
      </c>
      <c r="O13" s="24"/>
      <c r="P13" s="10"/>
      <c r="Q13" s="3" t="e">
        <f>'1 Титан-Академия 17'!Q13+'2 Титан-ЦСК ВВС 17'!Q13+'3 Титан-ЦСК ВВС 16'!Q13+'4 Титан-Академия 16'!Q13+'5 Титан-Lion School'!Q13+'6 Титан-Волки'!Q13</f>
        <v>#REF!</v>
      </c>
      <c r="R13" s="3" t="s">
        <v>65</v>
      </c>
      <c r="S13" s="24"/>
      <c r="T13" s="10"/>
      <c r="U13" s="3" t="e">
        <f>'1 Титан-Академия 17'!U13+'2 Титан-ЦСК ВВС 17'!U13+'3 Титан-ЦСК ВВС 16'!U13+'4 Титан-Академия 16'!U13+'5 Титан-Lion School'!U13+'6 Титан-Волки'!U13</f>
        <v>#REF!</v>
      </c>
      <c r="V13" s="3" t="s">
        <v>65</v>
      </c>
      <c r="W13" s="24"/>
      <c r="X13" s="9"/>
      <c r="Y13" s="3" t="e">
        <f>'1 Титан-Академия 17'!Y13+'2 Титан-ЦСК ВВС 17'!Y13+'3 Титан-ЦСК ВВС 16'!Y13+'4 Титан-Академия 16'!Y13+'5 Титан-Lion School'!Y13+'6 Титан-Волки'!Y13</f>
        <v>#REF!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 t="e">
        <f>'1 Титан-Академия 17'!I14+'2 Титан-ЦСК ВВС 17'!I14+'3 Титан-ЦСК ВВС 16'!I14+'4 Титан-Академия 16'!I14+'5 Титан-Lion School'!I14+'6 Титан-Волки'!I14</f>
        <v>#REF!</v>
      </c>
      <c r="J14" s="3" t="s">
        <v>66</v>
      </c>
      <c r="K14" s="1"/>
      <c r="L14" s="10"/>
      <c r="M14" s="3" t="e">
        <f>'1 Титан-Академия 17'!M14+'2 Титан-ЦСК ВВС 17'!M14+'3 Титан-ЦСК ВВС 16'!M14+'4 Титан-Академия 16'!M14+'5 Титан-Lion School'!M14+'6 Титан-Волки'!M14</f>
        <v>#REF!</v>
      </c>
      <c r="N14" s="3" t="s">
        <v>66</v>
      </c>
      <c r="O14" s="1"/>
      <c r="P14" s="10"/>
      <c r="Q14" s="3" t="e">
        <f>'1 Титан-Академия 17'!Q14+'2 Титан-ЦСК ВВС 17'!Q14+'3 Титан-ЦСК ВВС 16'!Q14+'4 Титан-Академия 16'!Q14+'5 Титан-Lion School'!Q14+'6 Титан-Волки'!Q14</f>
        <v>#REF!</v>
      </c>
      <c r="R14" s="3" t="s">
        <v>66</v>
      </c>
      <c r="S14" s="1"/>
      <c r="T14" s="10"/>
      <c r="U14" s="3" t="e">
        <f>'1 Титан-Академия 17'!U14+'2 Титан-ЦСК ВВС 17'!U14+'3 Титан-ЦСК ВВС 16'!U14+'4 Титан-Академия 16'!U14+'5 Титан-Lion School'!U14+'6 Титан-Волки'!U14</f>
        <v>#REF!</v>
      </c>
      <c r="V14" s="3" t="s">
        <v>66</v>
      </c>
      <c r="W14" s="1"/>
      <c r="X14" s="9"/>
      <c r="Y14" s="3" t="e">
        <f>'1 Титан-Академия 17'!Y14+'2 Титан-ЦСК ВВС 17'!Y14+'3 Титан-ЦСК ВВС 16'!Y14+'4 Титан-Академия 16'!Y14+'5 Титан-Lion School'!Y14+'6 Титан-Волки'!Y14</f>
        <v>#REF!</v>
      </c>
      <c r="Z14" s="3" t="s">
        <v>66</v>
      </c>
      <c r="AA14" s="1"/>
      <c r="AB14" s="9"/>
    </row>
    <row r="15" spans="1:28" x14ac:dyDescent="0.3">
      <c r="A15" s="3" t="e">
        <f>'1 Титан-Академия 17'!A15+'2 Титан-ЦСК ВВС 17'!A15+'3 Титан-ЦСК ВВС 16'!A15+'4 Титан-Академия 16'!A15+'5 Титан-Lion School'!A15+'6 Титан-Волки'!A15</f>
        <v>#REF!</v>
      </c>
      <c r="B15" s="3" t="s">
        <v>67</v>
      </c>
      <c r="C15" s="1"/>
      <c r="D15" s="8"/>
      <c r="H15" s="9"/>
      <c r="I15" s="3" t="e">
        <f>'1 Титан-Академия 17'!I15+'2 Титан-ЦСК ВВС 17'!I15+'3 Титан-ЦСК ВВС 16'!I15+'4 Титан-Академия 16'!I15+'5 Титан-Lion School'!I15+'6 Титан-Волки'!I15</f>
        <v>#REF!</v>
      </c>
      <c r="J15" s="3" t="s">
        <v>68</v>
      </c>
      <c r="K15" s="1"/>
      <c r="L15" s="10"/>
      <c r="M15" s="3" t="e">
        <f>'1 Титан-Академия 17'!M15+'2 Титан-ЦСК ВВС 17'!M15+'3 Титан-ЦСК ВВС 16'!M15+'4 Титан-Академия 16'!M15+'5 Титан-Lion School'!M15+'6 Титан-Волки'!M15</f>
        <v>#REF!</v>
      </c>
      <c r="N15" s="3" t="s">
        <v>68</v>
      </c>
      <c r="O15" s="1"/>
      <c r="P15" s="10"/>
      <c r="Q15" s="3" t="e">
        <f>'1 Титан-Академия 17'!Q15+'2 Титан-ЦСК ВВС 17'!Q15+'3 Титан-ЦСК ВВС 16'!Q15+'4 Титан-Академия 16'!Q15+'5 Титан-Lion School'!Q15+'6 Титан-Волки'!Q15</f>
        <v>#REF!</v>
      </c>
      <c r="R15" s="3" t="s">
        <v>68</v>
      </c>
      <c r="S15" s="1"/>
      <c r="T15" s="10"/>
      <c r="U15" s="3" t="e">
        <f>'1 Титан-Академия 17'!U15+'2 Титан-ЦСК ВВС 17'!U15+'3 Титан-ЦСК ВВС 16'!U15+'4 Титан-Академия 16'!U15+'5 Титан-Lion School'!U15+'6 Титан-Волки'!U15</f>
        <v>#REF!</v>
      </c>
      <c r="V15" s="3" t="s">
        <v>68</v>
      </c>
      <c r="W15" s="1"/>
      <c r="X15" s="9"/>
      <c r="Y15" s="3" t="e">
        <f>'1 Титан-Академия 17'!Y15+'2 Титан-ЦСК ВВС 17'!Y15+'3 Титан-ЦСК ВВС 16'!Y15+'4 Титан-Академия 16'!Y15+'5 Титан-Lion School'!Y15+'6 Титан-Волки'!Y15</f>
        <v>#REF!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 t="e">
        <f ca="1">'1 Титан-Академия 17'!I16+'2 Титан-ЦСК ВВС 17'!I16+'3 Титан-ЦСК ВВС 16'!I16+'4 Титан-Академия 16'!I16+'5 Титан-Lion School'!I16+'6 Титан-Волки'!I16</f>
        <v>#REF!</v>
      </c>
      <c r="J16" s="3" t="s">
        <v>69</v>
      </c>
      <c r="K16" s="1"/>
      <c r="L16" s="10"/>
      <c r="M16" s="3" t="e">
        <f ca="1">'1 Титан-Академия 17'!M16+'2 Титан-ЦСК ВВС 17'!M16+'3 Титан-ЦСК ВВС 16'!M16+'4 Титан-Академия 16'!M16+'5 Титан-Lion School'!M16+'6 Титан-Волки'!M16</f>
        <v>#REF!</v>
      </c>
      <c r="N16" s="3" t="s">
        <v>69</v>
      </c>
      <c r="O16" s="1"/>
      <c r="P16" s="10"/>
      <c r="Q16" s="3" t="e">
        <f ca="1">'1 Титан-Академия 17'!Q16+'2 Титан-ЦСК ВВС 17'!Q16+'3 Титан-ЦСК ВВС 16'!Q16+'4 Титан-Академия 16'!Q16+'5 Титан-Lion School'!Q16+'6 Титан-Волки'!Q16</f>
        <v>#REF!</v>
      </c>
      <c r="R16" s="3" t="s">
        <v>69</v>
      </c>
      <c r="S16" s="1"/>
      <c r="T16" s="10"/>
      <c r="U16" s="3" t="e">
        <f ca="1">'1 Титан-Академия 17'!U16+'2 Титан-ЦСК ВВС 17'!U16+'3 Титан-ЦСК ВВС 16'!U16+'4 Титан-Академия 16'!U16+'5 Титан-Lion School'!U16+'6 Титан-Волки'!U16</f>
        <v>#REF!</v>
      </c>
      <c r="V16" s="3" t="s">
        <v>69</v>
      </c>
      <c r="W16" s="1"/>
      <c r="X16" s="9"/>
      <c r="Y16" s="3" t="e">
        <f ca="1">'1 Титан-Академия 17'!Y16+'2 Титан-ЦСК ВВС 17'!Y16+'3 Титан-ЦСК ВВС 16'!Y16+'4 Титан-Академия 16'!Y16+'5 Титан-Lion School'!Y16+'6 Титан-Волки'!Y16</f>
        <v>#REF!</v>
      </c>
      <c r="Z16" s="3" t="s">
        <v>69</v>
      </c>
      <c r="AA16" s="1"/>
      <c r="AB16" s="9"/>
    </row>
    <row r="17" spans="1:28" x14ac:dyDescent="0.3">
      <c r="A17" s="3" t="e">
        <f>'1 Титан-Академия 17'!A17+'2 Титан-ЦСК ВВС 17'!A17+'3 Титан-ЦСК ВВС 16'!A17+'4 Титан-Академия 16'!A17+'5 Титан-Lion School'!A17+'6 Титан-Волки'!A17</f>
        <v>#REF!</v>
      </c>
      <c r="B17" s="3" t="s">
        <v>70</v>
      </c>
      <c r="C17" s="3"/>
      <c r="D17" s="8"/>
      <c r="H17" s="9"/>
      <c r="I17" s="25" t="s">
        <v>71</v>
      </c>
      <c r="J17" s="25"/>
      <c r="K17" s="25" t="s">
        <v>43</v>
      </c>
      <c r="L17" s="10"/>
      <c r="M17" s="25" t="s">
        <v>72</v>
      </c>
      <c r="N17" s="25"/>
      <c r="O17" s="25" t="s">
        <v>43</v>
      </c>
      <c r="P17" s="10"/>
      <c r="Q17" s="25" t="s">
        <v>73</v>
      </c>
      <c r="R17" s="25"/>
      <c r="S17" s="25" t="s">
        <v>43</v>
      </c>
      <c r="T17" s="10"/>
      <c r="U17" s="25" t="s">
        <v>74</v>
      </c>
      <c r="V17" s="25"/>
      <c r="W17" s="25" t="s">
        <v>43</v>
      </c>
      <c r="X17" s="9"/>
      <c r="Y17" s="25" t="s">
        <v>75</v>
      </c>
      <c r="Z17" s="25"/>
      <c r="AA17" s="25" t="s">
        <v>43</v>
      </c>
      <c r="AB17" s="9"/>
    </row>
    <row r="18" spans="1:28" x14ac:dyDescent="0.3">
      <c r="A18" s="3" t="e">
        <f>'1 Титан-Академия 17'!A18+'2 Титан-ЦСК ВВС 17'!A18+'3 Титан-ЦСК ВВС 16'!A18+'4 Титан-Академия 16'!A18+'5 Титан-Lion School'!A18+'6 Титан-Волки'!A18</f>
        <v>#REF!</v>
      </c>
      <c r="B18" s="3" t="s">
        <v>76</v>
      </c>
      <c r="C18" s="3"/>
      <c r="D18" s="8"/>
      <c r="H18" s="9"/>
      <c r="I18" s="3" t="e">
        <f>'1 Титан-Академия 17'!I18+'2 Титан-ЦСК ВВС 17'!I18+'3 Титан-ЦСК ВВС 16'!I18+'4 Титан-Академия 16'!I18+'5 Титан-Lion School'!I18+'6 Титан-Волки'!I18</f>
        <v>#REF!</v>
      </c>
      <c r="J18" s="3" t="s">
        <v>51</v>
      </c>
      <c r="K18" s="24">
        <f>IFERROR(I19/I18,0)</f>
        <v>0</v>
      </c>
      <c r="L18" s="10"/>
      <c r="M18" s="3" t="e">
        <f>'1 Титан-Академия 17'!M18+'2 Титан-ЦСК ВВС 17'!M18+'3 Титан-ЦСК ВВС 16'!M18+'4 Титан-Академия 16'!M18+'5 Титан-Lion School'!M18+'6 Титан-Волки'!M18</f>
        <v>#REF!</v>
      </c>
      <c r="N18" s="3" t="s">
        <v>51</v>
      </c>
      <c r="O18" s="24">
        <f>IFERROR(M19/M18,0)</f>
        <v>0</v>
      </c>
      <c r="P18" s="10"/>
      <c r="Q18" s="3" t="e">
        <f>'1 Титан-Академия 17'!Q18+'2 Титан-ЦСК ВВС 17'!Q18+'3 Титан-ЦСК ВВС 16'!Q18+'4 Титан-Академия 16'!Q18+'5 Титан-Lion School'!Q18+'6 Титан-Волки'!Q18</f>
        <v>#REF!</v>
      </c>
      <c r="R18" s="3" t="s">
        <v>51</v>
      </c>
      <c r="S18" s="24">
        <f>IFERROR(Q19/Q18,0)</f>
        <v>0</v>
      </c>
      <c r="T18" s="10"/>
      <c r="U18" s="3" t="e">
        <f>'1 Титан-Академия 17'!U18+'2 Титан-ЦСК ВВС 17'!U18+'3 Титан-ЦСК ВВС 16'!U18+'4 Титан-Академия 16'!U18+'5 Титан-Lion School'!U18+'6 Титан-Волки'!U18</f>
        <v>#REF!</v>
      </c>
      <c r="V18" s="3" t="s">
        <v>51</v>
      </c>
      <c r="W18" s="24">
        <f>IFERROR(U19/U18,0)</f>
        <v>0</v>
      </c>
      <c r="X18" s="9"/>
      <c r="Y18" s="3" t="e">
        <f>'1 Титан-Академия 17'!Y18+'2 Титан-ЦСК ВВС 17'!Y18+'3 Титан-ЦСК ВВС 16'!Y18+'4 Титан-Академия 16'!Y18+'5 Титан-Lion School'!Y18+'6 Титан-Волки'!Y18</f>
        <v>#REF!</v>
      </c>
      <c r="Z18" s="3" t="s">
        <v>51</v>
      </c>
      <c r="AA18" s="24">
        <f>IFERROR(Y19/Y18,0)</f>
        <v>0</v>
      </c>
      <c r="AB18" s="9"/>
    </row>
    <row r="19" spans="1:28" x14ac:dyDescent="0.3">
      <c r="A19" s="14"/>
      <c r="B19" s="14"/>
      <c r="C19" s="14"/>
      <c r="D19" s="8"/>
      <c r="H19" s="9"/>
      <c r="I19" s="3" t="e">
        <f>'1 Титан-Академия 17'!I19+'2 Титан-ЦСК ВВС 17'!I19+'3 Титан-ЦСК ВВС 16'!I19+'4 Титан-Академия 16'!I19+'5 Титан-Lion School'!I19+'6 Титан-Волки'!I19</f>
        <v>#REF!</v>
      </c>
      <c r="J19" s="3" t="s">
        <v>53</v>
      </c>
      <c r="K19" s="24"/>
      <c r="L19" s="10"/>
      <c r="M19" s="3" t="e">
        <f>'1 Титан-Академия 17'!M19+'2 Титан-ЦСК ВВС 17'!M19+'3 Титан-ЦСК ВВС 16'!M19+'4 Титан-Академия 16'!M19+'5 Титан-Lion School'!M19+'6 Титан-Волки'!M19</f>
        <v>#REF!</v>
      </c>
      <c r="N19" s="3" t="s">
        <v>53</v>
      </c>
      <c r="O19" s="24"/>
      <c r="P19" s="10"/>
      <c r="Q19" s="3" t="e">
        <f>'1 Титан-Академия 17'!Q19+'2 Титан-ЦСК ВВС 17'!Q19+'3 Титан-ЦСК ВВС 16'!Q19+'4 Титан-Академия 16'!Q19+'5 Титан-Lion School'!Q19+'6 Титан-Волки'!Q19</f>
        <v>#REF!</v>
      </c>
      <c r="R19" s="3" t="s">
        <v>53</v>
      </c>
      <c r="S19" s="24"/>
      <c r="T19" s="10"/>
      <c r="U19" s="3" t="e">
        <f>'1 Титан-Академия 17'!U19+'2 Титан-ЦСК ВВС 17'!U19+'3 Титан-ЦСК ВВС 16'!U19+'4 Титан-Академия 16'!U19+'5 Титан-Lion School'!U19+'6 Титан-Волки'!U19</f>
        <v>#REF!</v>
      </c>
      <c r="V19" s="3" t="s">
        <v>53</v>
      </c>
      <c r="W19" s="24"/>
      <c r="X19" s="9"/>
      <c r="Y19" s="3" t="e">
        <f>'1 Титан-Академия 17'!Y19+'2 Титан-ЦСК ВВС 17'!Y19+'3 Титан-ЦСК ВВС 16'!Y19+'4 Титан-Академия 16'!Y19+'5 Титан-Lion School'!Y19+'6 Титан-Волки'!Y19</f>
        <v>#REF!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3" t="e">
        <f>'1 Титан-Академия 17'!E23+'2 Титан-ЦСК ВВС 17'!E23+'3 Титан-ЦСК ВВС 16'!E23+'4 Титан-Академия 16'!E23+'5 Титан-Lion School'!E23+'6 Титан-Волки'!E23</f>
        <v>#REF!</v>
      </c>
      <c r="F20" s="3" t="s">
        <v>55</v>
      </c>
      <c r="G20" s="24" t="str">
        <f>IFERROR((E20-E21)/E20,"нет бросоков")</f>
        <v>нет бросоков</v>
      </c>
      <c r="H20" s="9"/>
      <c r="I20" s="3" t="e">
        <f>'1 Титан-Академия 17'!I20+'2 Титан-ЦСК ВВС 17'!I20+'3 Титан-ЦСК ВВС 16'!I20+'4 Титан-Академия 16'!I20+'5 Титан-Lion School'!I20+'6 Титан-Волки'!I20</f>
        <v>#REF!</v>
      </c>
      <c r="J20" s="3" t="s">
        <v>50</v>
      </c>
      <c r="K20" s="24">
        <f>IFERROR(I21/I20,0)</f>
        <v>0</v>
      </c>
      <c r="L20" s="10"/>
      <c r="M20" s="3" t="e">
        <f>'1 Титан-Академия 17'!M20+'2 Титан-ЦСК ВВС 17'!M20+'3 Титан-ЦСК ВВС 16'!M20+'4 Титан-Академия 16'!M20+'5 Титан-Lion School'!M20+'6 Титан-Волки'!M20</f>
        <v>#REF!</v>
      </c>
      <c r="N20" s="3" t="s">
        <v>50</v>
      </c>
      <c r="O20" s="24">
        <f>IFERROR(M21/M20,0)</f>
        <v>0</v>
      </c>
      <c r="P20" s="10"/>
      <c r="Q20" s="3" t="e">
        <f>'1 Титан-Академия 17'!Q20+'2 Титан-ЦСК ВВС 17'!Q20+'3 Титан-ЦСК ВВС 16'!Q20+'4 Титан-Академия 16'!Q20+'5 Титан-Lion School'!Q20+'6 Титан-Волки'!Q20</f>
        <v>#REF!</v>
      </c>
      <c r="R20" s="3" t="s">
        <v>50</v>
      </c>
      <c r="S20" s="24">
        <f>IFERROR(Q21/Q20,0)</f>
        <v>0</v>
      </c>
      <c r="T20" s="10"/>
      <c r="U20" s="3" t="e">
        <f>'1 Титан-Академия 17'!U20+'2 Титан-ЦСК ВВС 17'!U20+'3 Титан-ЦСК ВВС 16'!U20+'4 Титан-Академия 16'!U20+'5 Титан-Lion School'!U20+'6 Титан-Волки'!U20</f>
        <v>#REF!</v>
      </c>
      <c r="V20" s="3" t="s">
        <v>50</v>
      </c>
      <c r="W20" s="24">
        <f>IFERROR(U21/U20,0)</f>
        <v>0</v>
      </c>
      <c r="X20" s="9"/>
      <c r="Y20" s="3" t="e">
        <f>'1 Титан-Академия 17'!Y20+'2 Титан-ЦСК ВВС 17'!Y20+'3 Титан-ЦСК ВВС 16'!Y20+'4 Титан-Академия 16'!Y20+'5 Титан-Lion School'!Y20+'6 Титан-Волки'!Y20</f>
        <v>#REF!</v>
      </c>
      <c r="Z20" s="3" t="s">
        <v>50</v>
      </c>
      <c r="AA20" s="24">
        <f>IFERROR(Y21/Y20,0)</f>
        <v>0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 t="e">
        <f>'1 Титан-Академия 17'!E24+'2 Титан-ЦСК ВВС 17'!E24+'3 Титан-ЦСК ВВС 16'!E24+'4 Титан-Академия 16'!E24+'5 Титан-Lion School'!E24+'6 Титан-Волки'!E24</f>
        <v>#REF!</v>
      </c>
      <c r="F21" s="3" t="s">
        <v>56</v>
      </c>
      <c r="G21" s="24"/>
      <c r="H21" s="9"/>
      <c r="I21" s="3" t="e">
        <f>'1 Титан-Академия 17'!I21+'2 Титан-ЦСК ВВС 17'!I21+'3 Титан-ЦСК ВВС 16'!I21+'4 Титан-Академия 16'!I21+'5 Титан-Lion School'!I21+'6 Титан-Волки'!I21</f>
        <v>#REF!</v>
      </c>
      <c r="J21" s="3" t="s">
        <v>54</v>
      </c>
      <c r="K21" s="24"/>
      <c r="L21" s="10"/>
      <c r="M21" s="3" t="e">
        <f>'1 Титан-Академия 17'!M21+'2 Титан-ЦСК ВВС 17'!M21+'3 Титан-ЦСК ВВС 16'!M21+'4 Титан-Академия 16'!M21+'5 Титан-Lion School'!M21+'6 Титан-Волки'!M21</f>
        <v>#REF!</v>
      </c>
      <c r="N21" s="3" t="s">
        <v>54</v>
      </c>
      <c r="O21" s="24"/>
      <c r="P21" s="10"/>
      <c r="Q21" s="3" t="e">
        <f>'1 Титан-Академия 17'!Q21+'2 Титан-ЦСК ВВС 17'!Q21+'3 Титан-ЦСК ВВС 16'!Q21+'4 Титан-Академия 16'!Q21+'5 Титан-Lion School'!Q21+'6 Титан-Волки'!Q21</f>
        <v>#REF!</v>
      </c>
      <c r="R21" s="3" t="s">
        <v>54</v>
      </c>
      <c r="S21" s="24"/>
      <c r="T21" s="10"/>
      <c r="U21" s="3" t="e">
        <f>'1 Титан-Академия 17'!U21+'2 Титан-ЦСК ВВС 17'!U21+'3 Титан-ЦСК ВВС 16'!U21+'4 Титан-Академия 16'!U21+'5 Титан-Lion School'!U21+'6 Титан-Волки'!U21</f>
        <v>#REF!</v>
      </c>
      <c r="V21" s="3" t="s">
        <v>54</v>
      </c>
      <c r="W21" s="24"/>
      <c r="X21" s="9"/>
      <c r="Y21" s="3" t="e">
        <f>'1 Титан-Академия 17'!Y21+'2 Титан-ЦСК ВВС 17'!Y21+'3 Титан-ЦСК ВВС 16'!Y21+'4 Титан-Академия 16'!Y21+'5 Титан-Lion School'!Y21+'6 Титан-Волки'!Y21</f>
        <v>#REF!</v>
      </c>
      <c r="Z21" s="3" t="s">
        <v>54</v>
      </c>
      <c r="AA21" s="24"/>
      <c r="AB21" s="9"/>
    </row>
    <row r="22" spans="1:28" x14ac:dyDescent="0.3">
      <c r="A22" s="15" t="s">
        <v>44</v>
      </c>
      <c r="B22" s="3" t="s">
        <v>108</v>
      </c>
      <c r="C22" s="3" t="e">
        <f ca="1">'1 Титан-Академия 17'!C22+'2 Титан-ЦСК ВВС 17'!C22+'3 Титан-ЦСК ВВС 16'!C22+'4 Титан-Академия 16'!C22+'5 Титан-Lion School'!C22+'6 Титан-Волки'!C22</f>
        <v>#REF!</v>
      </c>
      <c r="D22" s="8"/>
      <c r="H22" s="9"/>
      <c r="I22" s="12" t="e">
        <f>'1 Титан-Академия 17'!I22+'2 Титан-ЦСК ВВС 17'!I22+'3 Титан-ЦСК ВВС 16'!I22+'4 Титан-Академия 16'!I22+'5 Титан-Lion School'!I22+'6 Титан-Волки'!I22</f>
        <v>#REF!</v>
      </c>
      <c r="J22" s="3" t="s">
        <v>57</v>
      </c>
      <c r="K22" s="1">
        <f>IFERROR(I22/I21,0)</f>
        <v>0</v>
      </c>
      <c r="L22" s="10"/>
      <c r="M22" s="12" t="e">
        <f>'1 Титан-Академия 17'!M22+'2 Титан-ЦСК ВВС 17'!M22+'3 Титан-ЦСК ВВС 16'!M22+'4 Титан-Академия 16'!M22+'5 Титан-Lion School'!M22+'6 Титан-Волки'!M22</f>
        <v>#REF!</v>
      </c>
      <c r="N22" s="3" t="s">
        <v>57</v>
      </c>
      <c r="O22" s="1">
        <f>IFERROR(M22/M21,0)</f>
        <v>0</v>
      </c>
      <c r="P22" s="10"/>
      <c r="Q22" s="12" t="e">
        <f>'1 Титан-Академия 17'!Q22+'2 Титан-ЦСК ВВС 17'!Q22+'3 Титан-ЦСК ВВС 16'!Q22+'4 Титан-Академия 16'!Q22+'5 Титан-Lion School'!Q22+'6 Титан-Волки'!Q22</f>
        <v>#REF!</v>
      </c>
      <c r="R22" s="3" t="s">
        <v>57</v>
      </c>
      <c r="S22" s="1">
        <f>IFERROR(Q22/Q21,0)</f>
        <v>0</v>
      </c>
      <c r="T22" s="10"/>
      <c r="U22" s="12" t="e">
        <f>'1 Титан-Академия 17'!U22+'2 Титан-ЦСК ВВС 17'!U22+'3 Титан-ЦСК ВВС 16'!U22+'4 Титан-Академия 16'!U22+'5 Титан-Lion School'!U22+'6 Титан-Волки'!U22</f>
        <v>#REF!</v>
      </c>
      <c r="V22" s="3" t="s">
        <v>57</v>
      </c>
      <c r="W22" s="1">
        <f>IFERROR(U22/U21,0)</f>
        <v>0</v>
      </c>
      <c r="X22" s="9"/>
      <c r="Y22" s="12" t="e">
        <f>'1 Титан-Академия 17'!Y22+'2 Титан-ЦСК ВВС 17'!Y22+'3 Титан-ЦСК ВВС 16'!Y22+'4 Титан-Академия 16'!Y22+'5 Титан-Lion School'!Y22+'6 Титан-Волки'!Y22</f>
        <v>#REF!</v>
      </c>
      <c r="Z22" s="3" t="s">
        <v>57</v>
      </c>
      <c r="AA22" s="1">
        <f>IFERROR(Y22/Y21,0)</f>
        <v>0</v>
      </c>
      <c r="AB22" s="9"/>
    </row>
    <row r="23" spans="1:28" x14ac:dyDescent="0.3">
      <c r="A23" s="15" t="s">
        <v>45</v>
      </c>
      <c r="B23" s="3" t="s">
        <v>107</v>
      </c>
      <c r="C23" s="3" t="e">
        <f ca="1">'1 Титан-Академия 17'!C23+'2 Титан-ЦСК ВВС 17'!C23+'3 Титан-ЦСК ВВС 16'!C23+'4 Титан-Академия 16'!C23+'5 Титан-Lion School'!C23+'6 Титан-Волки'!C23</f>
        <v>#REF!</v>
      </c>
      <c r="D23" s="8"/>
      <c r="E23" s="3" t="e">
        <f>'1 Титан-Академия 17'!E29+'2 Титан-ЦСК ВВС 17'!E29+'3 Титан-ЦСК ВВС 16'!E29+'4 Титан-Академия 16'!E29+'5 Титан-Lion School'!E29+'6 Титан-Волки'!E29</f>
        <v>#REF!</v>
      </c>
      <c r="F23" s="3" t="s">
        <v>55</v>
      </c>
      <c r="G23" s="24" t="str">
        <f>IFERROR((E23-E24)/E23,"нет бросоков")</f>
        <v>нет бросоков</v>
      </c>
      <c r="H23" s="9"/>
      <c r="I23" s="3" t="e">
        <f>'1 Титан-Академия 17'!I23+'2 Титан-ЦСК ВВС 17'!I23+'3 Титан-ЦСК ВВС 16'!I23+'4 Титан-Академия 16'!I23+'5 Титан-Lion School'!I23+'6 Титан-Волки'!I23</f>
        <v>#REF!</v>
      </c>
      <c r="J23" s="3" t="s">
        <v>34</v>
      </c>
      <c r="K23" s="1">
        <f>IFERROR(I23/$A$6,0)</f>
        <v>0</v>
      </c>
      <c r="L23" s="10"/>
      <c r="M23" s="3" t="e">
        <f>'1 Титан-Академия 17'!M23+'2 Титан-ЦСК ВВС 17'!M23+'3 Титан-ЦСК ВВС 16'!M23+'4 Титан-Академия 16'!M23+'5 Титан-Lion School'!M23+'6 Титан-Волки'!M23</f>
        <v>#REF!</v>
      </c>
      <c r="N23" s="3" t="s">
        <v>34</v>
      </c>
      <c r="O23" s="1">
        <f>IFERROR(M23/$A$6,0)</f>
        <v>0</v>
      </c>
      <c r="P23" s="10"/>
      <c r="Q23" s="3" t="e">
        <f>'1 Титан-Академия 17'!Q23+'2 Титан-ЦСК ВВС 17'!Q23+'3 Титан-ЦСК ВВС 16'!Q23+'4 Титан-Академия 16'!Q23+'5 Титан-Lion School'!Q23+'6 Титан-Волки'!Q23</f>
        <v>#REF!</v>
      </c>
      <c r="R23" s="3" t="s">
        <v>34</v>
      </c>
      <c r="S23" s="1">
        <f>IFERROR(Q23/$A$6,0)</f>
        <v>0</v>
      </c>
      <c r="T23" s="10"/>
      <c r="U23" s="3" t="e">
        <f>'1 Титан-Академия 17'!U23+'2 Титан-ЦСК ВВС 17'!U23+'3 Титан-ЦСК ВВС 16'!U23+'4 Титан-Академия 16'!U23+'5 Титан-Lion School'!U23+'6 Титан-Волки'!U23</f>
        <v>#REF!</v>
      </c>
      <c r="V23" s="3" t="s">
        <v>34</v>
      </c>
      <c r="W23" s="1">
        <f>IFERROR(U23/$A$6,0)</f>
        <v>0</v>
      </c>
      <c r="X23" s="9"/>
      <c r="Y23" s="3" t="e">
        <f>'1 Титан-Академия 17'!Y23+'2 Титан-ЦСК ВВС 17'!Y23+'3 Титан-ЦСК ВВС 16'!Y23+'4 Титан-Академия 16'!Y23+'5 Титан-Lion School'!Y23+'6 Титан-Волки'!Y23</f>
        <v>#REF!</v>
      </c>
      <c r="Z23" s="3" t="s">
        <v>34</v>
      </c>
      <c r="AA23" s="1">
        <f>IFERROR(Y23/$A$6,0)</f>
        <v>0</v>
      </c>
      <c r="AB23" s="9"/>
    </row>
    <row r="24" spans="1:28" x14ac:dyDescent="0.3">
      <c r="A24" s="15" t="s">
        <v>46</v>
      </c>
      <c r="B24" s="3" t="s">
        <v>104</v>
      </c>
      <c r="C24" s="3" t="e">
        <f ca="1">'1 Титан-Академия 17'!C24+'2 Титан-ЦСК ВВС 17'!C24+'3 Титан-ЦСК ВВС 16'!C24+'4 Титан-Академия 16'!C24+'5 Титан-Lion School'!C24+'6 Титан-Волки'!C24</f>
        <v>#REF!</v>
      </c>
      <c r="D24" s="8"/>
      <c r="E24" s="3" t="e">
        <f>'1 Титан-Академия 17'!E30+'2 Титан-ЦСК ВВС 17'!E30+'3 Титан-ЦСК ВВС 16'!E30+'4 Титан-Академия 16'!E30+'5 Титан-Lion School'!E30+'6 Титан-Волки'!E30</f>
        <v>#REF!</v>
      </c>
      <c r="F24" s="3" t="s">
        <v>56</v>
      </c>
      <c r="G24" s="24"/>
      <c r="H24" s="9"/>
      <c r="I24" s="12" t="e">
        <f>'1 Титан-Академия 17'!I24+'2 Титан-ЦСК ВВС 17'!I24+'3 Титан-ЦСК ВВС 16'!I24+'4 Титан-Академия 16'!I24+'5 Титан-Lion School'!I24+'6 Титан-Волки'!I24</f>
        <v>#REF!</v>
      </c>
      <c r="J24" s="3" t="s">
        <v>60</v>
      </c>
      <c r="K24" s="3"/>
      <c r="L24" s="10"/>
      <c r="M24" s="12" t="e">
        <f>'1 Титан-Академия 17'!M24+'2 Титан-ЦСК ВВС 17'!M24+'3 Титан-ЦСК ВВС 16'!M24+'4 Титан-Академия 16'!M24+'5 Титан-Lion School'!M24+'6 Титан-Волки'!M24</f>
        <v>#REF!</v>
      </c>
      <c r="N24" s="3" t="s">
        <v>60</v>
      </c>
      <c r="O24" s="3"/>
      <c r="P24" s="10"/>
      <c r="Q24" s="12" t="e">
        <f>'1 Титан-Академия 17'!Q24+'2 Титан-ЦСК ВВС 17'!Q24+'3 Титан-ЦСК ВВС 16'!Q24+'4 Титан-Академия 16'!Q24+'5 Титан-Lion School'!Q24+'6 Титан-Волки'!Q24</f>
        <v>#REF!</v>
      </c>
      <c r="R24" s="3" t="s">
        <v>60</v>
      </c>
      <c r="S24" s="3"/>
      <c r="T24" s="10"/>
      <c r="U24" s="12" t="e">
        <f>'1 Титан-Академия 17'!U24+'2 Титан-ЦСК ВВС 17'!U24+'3 Титан-ЦСК ВВС 16'!U24+'4 Титан-Академия 16'!U24+'5 Титан-Lion School'!U24+'6 Титан-Волки'!U24</f>
        <v>#REF!</v>
      </c>
      <c r="V24" s="3" t="s">
        <v>60</v>
      </c>
      <c r="W24" s="3"/>
      <c r="X24" s="9"/>
      <c r="Y24" s="12" t="e">
        <f>'1 Титан-Академия 17'!Y24+'2 Титан-ЦСК ВВС 17'!Y24+'3 Титан-ЦСК ВВС 16'!Y24+'4 Титан-Академия 16'!Y24+'5 Титан-Lion School'!Y24+'6 Титан-Волки'!Y24</f>
        <v>#REF!</v>
      </c>
      <c r="Z24" s="3" t="s">
        <v>60</v>
      </c>
      <c r="AA24" s="3"/>
      <c r="AB24" s="9"/>
    </row>
    <row r="25" spans="1:28" x14ac:dyDescent="0.3">
      <c r="A25" s="15" t="s">
        <v>47</v>
      </c>
      <c r="B25" s="3" t="s">
        <v>109</v>
      </c>
      <c r="C25" s="3" t="e">
        <f ca="1">'1 Титан-Академия 17'!C25+'2 Титан-ЦСК ВВС 17'!C25+'3 Титан-ЦСК ВВС 16'!C25+'4 Титан-Академия 16'!C25+'5 Титан-Lion School'!C25+'6 Титан-Волки'!C25</f>
        <v>#REF!</v>
      </c>
      <c r="D25" s="8"/>
      <c r="H25" s="9"/>
      <c r="I25" s="3" t="e">
        <f>'1 Титан-Академия 17'!I25+'2 Титан-ЦСК ВВС 17'!I25+'3 Титан-ЦСК ВВС 16'!I25+'4 Титан-Академия 16'!I25+'5 Титан-Lion School'!I25+'6 Титан-Волки'!I25</f>
        <v>#REF!</v>
      </c>
      <c r="J25" s="3" t="s">
        <v>61</v>
      </c>
      <c r="K25" s="3"/>
      <c r="L25" s="10"/>
      <c r="M25" s="3" t="e">
        <f>'1 Титан-Академия 17'!M25+'2 Титан-ЦСК ВВС 17'!M25+'3 Титан-ЦСК ВВС 16'!M25+'4 Титан-Академия 16'!M25+'5 Титан-Lion School'!M25+'6 Титан-Волки'!M25</f>
        <v>#REF!</v>
      </c>
      <c r="N25" s="3" t="s">
        <v>61</v>
      </c>
      <c r="O25" s="3"/>
      <c r="P25" s="10"/>
      <c r="Q25" s="3" t="e">
        <f>'1 Титан-Академия 17'!Q25+'2 Титан-ЦСК ВВС 17'!Q25+'3 Титан-ЦСК ВВС 16'!Q25+'4 Титан-Академия 16'!Q25+'5 Титан-Lion School'!Q25+'6 Титан-Волки'!Q25</f>
        <v>#REF!</v>
      </c>
      <c r="R25" s="3" t="s">
        <v>61</v>
      </c>
      <c r="S25" s="3"/>
      <c r="T25" s="10"/>
      <c r="U25" s="3" t="e">
        <f>'1 Титан-Академия 17'!U25+'2 Титан-ЦСК ВВС 17'!U25+'3 Титан-ЦСК ВВС 16'!U25+'4 Титан-Академия 16'!U25+'5 Титан-Lion School'!U25+'6 Титан-Волки'!U25</f>
        <v>#REF!</v>
      </c>
      <c r="V25" s="3" t="s">
        <v>61</v>
      </c>
      <c r="W25" s="3"/>
      <c r="X25" s="9"/>
      <c r="Y25" s="3" t="e">
        <f>'1 Титан-Академия 17'!Y25+'2 Титан-ЦСК ВВС 17'!Y25+'3 Титан-ЦСК ВВС 16'!Y25+'4 Титан-Академия 16'!Y25+'5 Титан-Lion School'!Y25+'6 Титан-Волки'!Y25</f>
        <v>#REF!</v>
      </c>
      <c r="Z25" s="3" t="s">
        <v>61</v>
      </c>
      <c r="AA25" s="3"/>
      <c r="AB25" s="9"/>
    </row>
    <row r="26" spans="1:28" x14ac:dyDescent="0.3">
      <c r="A26" s="15" t="s">
        <v>48</v>
      </c>
      <c r="B26" s="3" t="s">
        <v>103</v>
      </c>
      <c r="C26" s="3" t="e">
        <f ca="1">'1 Титан-Академия 17'!C26+'2 Титан-ЦСК ВВС 17'!C26+'3 Титан-ЦСК ВВС 16'!C26+'4 Титан-Академия 16'!C26+'5 Титан-Lion School'!C26+'6 Титан-Волки'!C26</f>
        <v>#REF!</v>
      </c>
      <c r="D26" s="8"/>
      <c r="H26" s="9"/>
      <c r="I26" s="3" t="e">
        <f>'1 Титан-Академия 17'!I26+'2 Титан-ЦСК ВВС 17'!I26+'3 Титан-ЦСК ВВС 16'!I26+'4 Титан-Академия 16'!I26+'5 Титан-Lion School'!I26+'6 Титан-Волки'!I26</f>
        <v>#REF!</v>
      </c>
      <c r="J26" s="3" t="s">
        <v>55</v>
      </c>
      <c r="K26" s="24">
        <f>IFERROR(I27/I26,0)</f>
        <v>0</v>
      </c>
      <c r="L26" s="10"/>
      <c r="M26" s="3" t="e">
        <f>'1 Титан-Академия 17'!M26+'2 Титан-ЦСК ВВС 17'!M26+'3 Титан-ЦСК ВВС 16'!M26+'4 Титан-Академия 16'!M26+'5 Титан-Lion School'!M26+'6 Титан-Волки'!M26</f>
        <v>#REF!</v>
      </c>
      <c r="N26" s="3" t="s">
        <v>55</v>
      </c>
      <c r="O26" s="24">
        <f>IFERROR(M27/M26,0)</f>
        <v>0</v>
      </c>
      <c r="P26" s="10"/>
      <c r="Q26" s="3" t="e">
        <f>'1 Титан-Академия 17'!Q26+'2 Титан-ЦСК ВВС 17'!Q26+'3 Титан-ЦСК ВВС 16'!Q26+'4 Титан-Академия 16'!Q26+'5 Титан-Lion School'!Q26+'6 Титан-Волки'!Q26</f>
        <v>#REF!</v>
      </c>
      <c r="R26" s="3" t="s">
        <v>55</v>
      </c>
      <c r="S26" s="24">
        <f>IFERROR(Q27/Q26,0)</f>
        <v>0</v>
      </c>
      <c r="T26" s="10"/>
      <c r="U26" s="3" t="e">
        <f>'1 Титан-Академия 17'!U26+'2 Титан-ЦСК ВВС 17'!U26+'3 Титан-ЦСК ВВС 16'!U26+'4 Титан-Академия 16'!U26+'5 Титан-Lion School'!U26+'6 Титан-Волки'!U26</f>
        <v>#REF!</v>
      </c>
      <c r="V26" s="3" t="s">
        <v>55</v>
      </c>
      <c r="W26" s="24">
        <f>IFERROR(U27/U26,0)</f>
        <v>0</v>
      </c>
      <c r="X26" s="9"/>
      <c r="Y26" s="3" t="e">
        <f>'1 Титан-Академия 17'!Y26+'2 Титан-ЦСК ВВС 17'!Y26+'3 Титан-ЦСК ВВС 16'!Y26+'4 Титан-Академия 16'!Y26+'5 Титан-Lion School'!Y26+'6 Титан-Волки'!Y26</f>
        <v>#REF!</v>
      </c>
      <c r="Z26" s="3" t="s">
        <v>55</v>
      </c>
      <c r="AA26" s="24">
        <f>IFERROR(Y27/Y26,0)</f>
        <v>0</v>
      </c>
      <c r="AB26" s="9"/>
    </row>
    <row r="27" spans="1:28" x14ac:dyDescent="0.3">
      <c r="A27" s="15" t="s">
        <v>71</v>
      </c>
      <c r="B27" s="3" t="s">
        <v>103</v>
      </c>
      <c r="C27" s="3" t="e">
        <f ca="1">'1 Титан-Академия 17'!C27+'2 Титан-ЦСК ВВС 17'!C27+'3 Титан-ЦСК ВВС 16'!C27+'4 Титан-Академия 16'!C27+'5 Титан-Lion School'!C27+'6 Титан-Волки'!C27</f>
        <v>#REF!</v>
      </c>
      <c r="D27" s="8"/>
      <c r="H27" s="9"/>
      <c r="I27" s="12" t="e">
        <f>'1 Титан-Академия 17'!I27+'2 Титан-ЦСК ВВС 17'!I27+'3 Титан-ЦСК ВВС 16'!I27+'4 Титан-Академия 16'!I27+'5 Титан-Lion School'!I27+'6 Титан-Волки'!I27</f>
        <v>#REF!</v>
      </c>
      <c r="J27" s="3" t="s">
        <v>57</v>
      </c>
      <c r="K27" s="24"/>
      <c r="L27" s="10"/>
      <c r="M27" s="12" t="e">
        <f>'1 Титан-Академия 17'!M27+'2 Титан-ЦСК ВВС 17'!M27+'3 Титан-ЦСК ВВС 16'!M27+'4 Титан-Академия 16'!M27+'5 Титан-Lion School'!M27+'6 Титан-Волки'!M27</f>
        <v>#REF!</v>
      </c>
      <c r="N27" s="3" t="s">
        <v>57</v>
      </c>
      <c r="O27" s="24"/>
      <c r="P27" s="10"/>
      <c r="Q27" s="12" t="e">
        <f>'1 Титан-Академия 17'!Q27+'2 Титан-ЦСК ВВС 17'!Q27+'3 Титан-ЦСК ВВС 16'!Q27+'4 Титан-Академия 16'!Q27+'5 Титан-Lion School'!Q27+'6 Титан-Волки'!Q27</f>
        <v>#REF!</v>
      </c>
      <c r="R27" s="3" t="s">
        <v>57</v>
      </c>
      <c r="S27" s="24"/>
      <c r="T27" s="10"/>
      <c r="U27" s="12" t="e">
        <f>'1 Титан-Академия 17'!U27+'2 Титан-ЦСК ВВС 17'!U27+'3 Титан-ЦСК ВВС 16'!U27+'4 Титан-Академия 16'!U27+'5 Титан-Lion School'!U27+'6 Титан-Волки'!U27</f>
        <v>#REF!</v>
      </c>
      <c r="V27" s="3" t="s">
        <v>57</v>
      </c>
      <c r="W27" s="24"/>
      <c r="X27" s="9"/>
      <c r="Y27" s="12" t="e">
        <f>'1 Титан-Академия 17'!Y27+'2 Титан-ЦСК ВВС 17'!Y27+'3 Титан-ЦСК ВВС 16'!Y27+'4 Титан-Академия 16'!Y27+'5 Титан-Lion School'!Y27+'6 Титан-Волки'!Y27</f>
        <v>#REF!</v>
      </c>
      <c r="Z27" s="3" t="s">
        <v>57</v>
      </c>
      <c r="AA27" s="24"/>
      <c r="AB27" s="9"/>
    </row>
    <row r="28" spans="1:28" x14ac:dyDescent="0.3">
      <c r="A28" s="15" t="s">
        <v>72</v>
      </c>
      <c r="B28" s="3" t="s">
        <v>103</v>
      </c>
      <c r="C28" s="3" t="e">
        <f ca="1">'1 Титан-Академия 17'!C28+'2 Титан-ЦСК ВВС 17'!C28+'3 Титан-ЦСК ВВС 16'!C28+'4 Титан-Академия 16'!C28+'5 Титан-Lion School'!C28+'6 Титан-Волки'!C28</f>
        <v>#REF!</v>
      </c>
      <c r="D28" s="8"/>
      <c r="E28" s="16"/>
      <c r="F28" s="16"/>
      <c r="G28" s="16"/>
      <c r="H28" s="9"/>
      <c r="I28" s="3" t="e">
        <f>'1 Титан-Академия 17'!I28+'2 Титан-ЦСК ВВС 17'!I28+'3 Титан-ЦСК ВВС 16'!I28+'4 Титан-Академия 16'!I28+'5 Титан-Lion School'!I28+'6 Титан-Волки'!I28</f>
        <v>#REF!</v>
      </c>
      <c r="J28" s="3" t="s">
        <v>63</v>
      </c>
      <c r="K28" s="24">
        <f>IFERROR(I29/I28,0)</f>
        <v>0</v>
      </c>
      <c r="L28" s="10"/>
      <c r="M28" s="3" t="e">
        <f>'1 Титан-Академия 17'!M28+'2 Титан-ЦСК ВВС 17'!M28+'3 Титан-ЦСК ВВС 16'!M28+'4 Титан-Академия 16'!M28+'5 Титан-Lion School'!M28+'6 Титан-Волки'!M28</f>
        <v>#REF!</v>
      </c>
      <c r="N28" s="3" t="s">
        <v>63</v>
      </c>
      <c r="O28" s="24">
        <f>IFERROR(M29/M28,0)</f>
        <v>0</v>
      </c>
      <c r="P28" s="10"/>
      <c r="Q28" s="3" t="e">
        <f>'1 Титан-Академия 17'!Q28+'2 Титан-ЦСК ВВС 17'!Q28+'3 Титан-ЦСК ВВС 16'!Q28+'4 Титан-Академия 16'!Q28+'5 Титан-Lion School'!Q28+'6 Титан-Волки'!Q28</f>
        <v>#REF!</v>
      </c>
      <c r="R28" s="3" t="s">
        <v>63</v>
      </c>
      <c r="S28" s="24">
        <f>IFERROR(Q29/Q28,0)</f>
        <v>0</v>
      </c>
      <c r="T28" s="10"/>
      <c r="U28" s="3" t="e">
        <f>'1 Титан-Академия 17'!U28+'2 Титан-ЦСК ВВС 17'!U28+'3 Титан-ЦСК ВВС 16'!U28+'4 Титан-Академия 16'!U28+'5 Титан-Lion School'!U28+'6 Титан-Волки'!U28</f>
        <v>#REF!</v>
      </c>
      <c r="V28" s="3" t="s">
        <v>63</v>
      </c>
      <c r="W28" s="24">
        <f>IFERROR(U29/U28,0)</f>
        <v>0</v>
      </c>
      <c r="X28" s="9"/>
      <c r="Y28" s="3" t="e">
        <f>'1 Титан-Академия 17'!Y28+'2 Титан-ЦСК ВВС 17'!Y28+'3 Титан-ЦСК ВВС 16'!Y28+'4 Титан-Академия 16'!Y28+'5 Титан-Lion School'!Y28+'6 Титан-Волки'!Y28</f>
        <v>#REF!</v>
      </c>
      <c r="Z28" s="3" t="s">
        <v>63</v>
      </c>
      <c r="AA28" s="24">
        <f>IFERROR(Y29/Y28,0)</f>
        <v>0</v>
      </c>
      <c r="AB28" s="9"/>
    </row>
    <row r="29" spans="1:28" x14ac:dyDescent="0.3">
      <c r="A29" s="15" t="s">
        <v>73</v>
      </c>
      <c r="B29" s="3" t="s">
        <v>103</v>
      </c>
      <c r="C29" s="3" t="e">
        <f ca="1">'1 Титан-Академия 17'!C29+'2 Титан-ЦСК ВВС 17'!C29+'3 Титан-ЦСК ВВС 16'!C29+'4 Титан-Академия 16'!C29+'5 Титан-Lion School'!C29+'6 Титан-Волки'!C29</f>
        <v>#REF!</v>
      </c>
      <c r="D29" s="8"/>
      <c r="E29" s="16"/>
      <c r="F29" s="16"/>
      <c r="G29" s="16"/>
      <c r="H29" s="9"/>
      <c r="I29" s="3" t="e">
        <f>'1 Титан-Академия 17'!I29+'2 Титан-ЦСК ВВС 17'!I29+'3 Титан-ЦСК ВВС 16'!I29+'4 Титан-Академия 16'!I29+'5 Титан-Lion School'!I29+'6 Титан-Волки'!I29</f>
        <v>#REF!</v>
      </c>
      <c r="J29" s="3" t="s">
        <v>65</v>
      </c>
      <c r="K29" s="24"/>
      <c r="L29" s="10"/>
      <c r="M29" s="3" t="e">
        <f>'1 Титан-Академия 17'!M29+'2 Титан-ЦСК ВВС 17'!M29+'3 Титан-ЦСК ВВС 16'!M29+'4 Титан-Академия 16'!M29+'5 Титан-Lion School'!M29+'6 Титан-Волки'!M29</f>
        <v>#REF!</v>
      </c>
      <c r="N29" s="3" t="s">
        <v>65</v>
      </c>
      <c r="O29" s="24"/>
      <c r="P29" s="10"/>
      <c r="Q29" s="3" t="e">
        <f>'1 Титан-Академия 17'!Q29+'2 Титан-ЦСК ВВС 17'!Q29+'3 Титан-ЦСК ВВС 16'!Q29+'4 Титан-Академия 16'!Q29+'5 Титан-Lion School'!Q29+'6 Титан-Волки'!Q29</f>
        <v>#REF!</v>
      </c>
      <c r="R29" s="3" t="s">
        <v>65</v>
      </c>
      <c r="S29" s="24"/>
      <c r="T29" s="10"/>
      <c r="U29" s="3" t="e">
        <f>'1 Титан-Академия 17'!U29+'2 Титан-ЦСК ВВС 17'!U29+'3 Титан-ЦСК ВВС 16'!U29+'4 Титан-Академия 16'!U29+'5 Титан-Lion School'!U29+'6 Титан-Волки'!U29</f>
        <v>#REF!</v>
      </c>
      <c r="V29" s="3" t="s">
        <v>65</v>
      </c>
      <c r="W29" s="24"/>
      <c r="X29" s="9"/>
      <c r="Y29" s="3" t="e">
        <f>'1 Титан-Академия 17'!Y29+'2 Титан-ЦСК ВВС 17'!Y29+'3 Титан-ЦСК ВВС 16'!Y29+'4 Титан-Академия 16'!Y29+'5 Титан-Lion School'!Y29+'6 Титан-Волки'!Y29</f>
        <v>#REF!</v>
      </c>
      <c r="Z29" s="3" t="s">
        <v>65</v>
      </c>
      <c r="AA29" s="24"/>
      <c r="AB29" s="9"/>
    </row>
    <row r="30" spans="1:28" x14ac:dyDescent="0.3">
      <c r="A30" s="15" t="s">
        <v>74</v>
      </c>
      <c r="B30" s="3" t="s">
        <v>104</v>
      </c>
      <c r="C30" s="3" t="e">
        <f ca="1">'1 Титан-Академия 17'!C30+'2 Титан-ЦСК ВВС 17'!C30+'3 Титан-ЦСК ВВС 16'!C30+'4 Титан-Академия 16'!C30+'5 Титан-Lion School'!C30+'6 Титан-Волки'!C30</f>
        <v>#REF!</v>
      </c>
      <c r="D30" s="8"/>
      <c r="E30" s="16"/>
      <c r="F30" s="16"/>
      <c r="G30" s="16"/>
      <c r="H30" s="9"/>
      <c r="I30" s="3" t="e">
        <f>'1 Титан-Академия 17'!I30+'2 Титан-ЦСК ВВС 17'!I30+'3 Титан-ЦСК ВВС 16'!I30+'4 Титан-Академия 16'!I30+'5 Титан-Lion School'!I30+'6 Титан-Волки'!I30</f>
        <v>#REF!</v>
      </c>
      <c r="J30" s="3" t="s">
        <v>66</v>
      </c>
      <c r="K30" s="1"/>
      <c r="L30" s="10"/>
      <c r="M30" s="3" t="e">
        <f>'1 Титан-Академия 17'!M30+'2 Титан-ЦСК ВВС 17'!M30+'3 Титан-ЦСК ВВС 16'!M30+'4 Титан-Академия 16'!M30+'5 Титан-Lion School'!M30+'6 Титан-Волки'!M30</f>
        <v>#REF!</v>
      </c>
      <c r="N30" s="3" t="s">
        <v>66</v>
      </c>
      <c r="O30" s="1"/>
      <c r="P30" s="10"/>
      <c r="Q30" s="3" t="e">
        <f>'1 Титан-Академия 17'!Q30+'2 Титан-ЦСК ВВС 17'!Q30+'3 Титан-ЦСК ВВС 16'!Q30+'4 Титан-Академия 16'!Q30+'5 Титан-Lion School'!Q30+'6 Титан-Волки'!Q30</f>
        <v>#REF!</v>
      </c>
      <c r="R30" s="3" t="s">
        <v>66</v>
      </c>
      <c r="S30" s="1"/>
      <c r="T30" s="10"/>
      <c r="U30" s="3" t="e">
        <f>'1 Титан-Академия 17'!U30+'2 Титан-ЦСК ВВС 17'!U30+'3 Титан-ЦСК ВВС 16'!U30+'4 Титан-Академия 16'!U30+'5 Титан-Lion School'!U30+'6 Титан-Волки'!U30</f>
        <v>#REF!</v>
      </c>
      <c r="V30" s="3" t="s">
        <v>66</v>
      </c>
      <c r="W30" s="1"/>
      <c r="X30" s="9"/>
      <c r="Y30" s="3" t="e">
        <f>'1 Титан-Академия 17'!Y30+'2 Титан-ЦСК ВВС 17'!Y30+'3 Титан-ЦСК ВВС 16'!Y30+'4 Титан-Академия 16'!Y30+'5 Титан-Lion School'!Y30+'6 Титан-Волки'!Y30</f>
        <v>#REF!</v>
      </c>
      <c r="Z30" s="3" t="s">
        <v>66</v>
      </c>
      <c r="AA30" s="1"/>
      <c r="AB30" s="9"/>
    </row>
    <row r="31" spans="1:28" x14ac:dyDescent="0.3">
      <c r="A31" s="15" t="s">
        <v>75</v>
      </c>
      <c r="B31" s="3" t="s">
        <v>110</v>
      </c>
      <c r="C31" s="3">
        <f ca="1">'1 Титан-Академия 17'!C31+'2 Титан-ЦСК ВВС 17'!C31+'3 Титан-ЦСК ВВС 16'!C31+'4 Титан-Академия 16'!C31+'5 Титан-Lion School'!C31+'6 Титан-Волки'!C31</f>
        <v>8</v>
      </c>
      <c r="D31" s="8"/>
      <c r="E31" s="16"/>
      <c r="F31" s="16"/>
      <c r="G31" s="16"/>
      <c r="H31" s="9"/>
      <c r="I31" s="3" t="e">
        <f>'1 Титан-Академия 17'!I31+'2 Титан-ЦСК ВВС 17'!I31+'3 Титан-ЦСК ВВС 16'!I31+'4 Титан-Академия 16'!I31+'5 Титан-Lion School'!I31+'6 Титан-Волки'!I31</f>
        <v>#REF!</v>
      </c>
      <c r="J31" s="3" t="s">
        <v>68</v>
      </c>
      <c r="K31" s="1"/>
      <c r="L31" s="10"/>
      <c r="M31" s="3" t="e">
        <f>'1 Титан-Академия 17'!M31+'2 Титан-ЦСК ВВС 17'!M31+'3 Титан-ЦСК ВВС 16'!M31+'4 Титан-Академия 16'!M31+'5 Титан-Lion School'!M31+'6 Титан-Волки'!M31</f>
        <v>#REF!</v>
      </c>
      <c r="N31" s="3" t="s">
        <v>68</v>
      </c>
      <c r="O31" s="1"/>
      <c r="P31" s="10"/>
      <c r="Q31" s="3" t="e">
        <f>'1 Титан-Академия 17'!Q31+'2 Титан-ЦСК ВВС 17'!Q31+'3 Титан-ЦСК ВВС 16'!Q31+'4 Титан-Академия 16'!Q31+'5 Титан-Lion School'!Q31+'6 Титан-Волки'!Q31</f>
        <v>#REF!</v>
      </c>
      <c r="R31" s="3" t="s">
        <v>68</v>
      </c>
      <c r="S31" s="1"/>
      <c r="T31" s="10"/>
      <c r="U31" s="3" t="e">
        <f>'1 Титан-Академия 17'!U31+'2 Титан-ЦСК ВВС 17'!U31+'3 Титан-ЦСК ВВС 16'!U31+'4 Титан-Академия 16'!U31+'5 Титан-Lion School'!U31+'6 Титан-Волки'!U31</f>
        <v>#REF!</v>
      </c>
      <c r="V31" s="3" t="s">
        <v>68</v>
      </c>
      <c r="W31" s="1"/>
      <c r="X31" s="9"/>
      <c r="Y31" s="3" t="e">
        <f>'1 Титан-Академия 17'!Y31+'2 Титан-ЦСК ВВС 17'!Y31+'3 Титан-ЦСК ВВС 16'!Y31+'4 Титан-Академия 16'!Y31+'5 Титан-Lion School'!Y31+'6 Титан-Волки'!Y31</f>
        <v>#REF!</v>
      </c>
      <c r="Z31" s="3" t="s">
        <v>68</v>
      </c>
      <c r="AA31" s="1"/>
      <c r="AB31" s="9"/>
    </row>
    <row r="32" spans="1:28" x14ac:dyDescent="0.3">
      <c r="A32" s="15" t="s">
        <v>79</v>
      </c>
      <c r="B32" s="3" t="s">
        <v>104</v>
      </c>
      <c r="C32" s="3">
        <f ca="1">'1 Титан-Академия 17'!C32+'2 Титан-ЦСК ВВС 17'!C32+'3 Титан-ЦСК ВВС 16'!C32+'4 Титан-Академия 16'!C32+'5 Титан-Lion School'!C32+'6 Титан-Волки'!C32</f>
        <v>1</v>
      </c>
      <c r="D32" s="8"/>
      <c r="E32" s="16"/>
      <c r="F32" s="16"/>
      <c r="G32" s="16"/>
      <c r="H32" s="9"/>
      <c r="I32" s="3" t="e">
        <f ca="1">'1 Титан-Академия 17'!I32+'2 Титан-ЦСК ВВС 17'!I32+'3 Титан-ЦСК ВВС 16'!I32+'4 Титан-Академия 16'!I32+'5 Титан-Lion School'!I32+'6 Титан-Волки'!I32</f>
        <v>#REF!</v>
      </c>
      <c r="J32" s="3" t="s">
        <v>69</v>
      </c>
      <c r="K32" s="1"/>
      <c r="L32" s="10"/>
      <c r="M32" s="3" t="e">
        <f ca="1">'1 Титан-Академия 17'!M32+'2 Титан-ЦСК ВВС 17'!M32+'3 Титан-ЦСК ВВС 16'!M32+'4 Титан-Академия 16'!M32+'5 Титан-Lion School'!M32+'6 Титан-Волки'!M32</f>
        <v>#REF!</v>
      </c>
      <c r="N32" s="3" t="s">
        <v>69</v>
      </c>
      <c r="O32" s="1"/>
      <c r="P32" s="10"/>
      <c r="Q32" s="3" t="e">
        <f ca="1">'1 Титан-Академия 17'!Q32+'2 Титан-ЦСК ВВС 17'!Q32+'3 Титан-ЦСК ВВС 16'!Q32+'4 Титан-Академия 16'!Q32+'5 Титан-Lion School'!Q32+'6 Титан-Волки'!Q32</f>
        <v>#REF!</v>
      </c>
      <c r="R32" s="3" t="s">
        <v>69</v>
      </c>
      <c r="S32" s="1"/>
      <c r="T32" s="10"/>
      <c r="U32" s="3" t="e">
        <f ca="1">'1 Титан-Академия 17'!U32+'2 Титан-ЦСК ВВС 17'!U32+'3 Титан-ЦСК ВВС 16'!U32+'4 Титан-Академия 16'!U32+'5 Титан-Lion School'!U32+'6 Титан-Волки'!U32</f>
        <v>#REF!</v>
      </c>
      <c r="V32" s="3" t="s">
        <v>69</v>
      </c>
      <c r="W32" s="1"/>
      <c r="X32" s="9"/>
      <c r="Y32" s="3" t="e">
        <f ca="1">'1 Титан-Академия 17'!Y32+'2 Титан-ЦСК ВВС 17'!Y32+'3 Титан-ЦСК ВВС 16'!Y32+'4 Титан-Академия 16'!Y32+'5 Титан-Lion School'!Y32+'6 Титан-Волки'!Y32</f>
        <v>#REF!</v>
      </c>
      <c r="Z32" s="3" t="s">
        <v>69</v>
      </c>
      <c r="AA32" s="1"/>
      <c r="AB32" s="9"/>
    </row>
    <row r="33" spans="1:28" ht="13.85" customHeight="1" x14ac:dyDescent="0.3">
      <c r="A33" s="15" t="s">
        <v>80</v>
      </c>
      <c r="B33" s="3" t="s">
        <v>104</v>
      </c>
      <c r="C33" s="3">
        <f ca="1">'1 Титан-Академия 17'!C33+'2 Титан-ЦСК ВВС 17'!C33+'3 Титан-ЦСК ВВС 16'!C33+'4 Титан-Академия 16'!C33+'5 Титан-Lion School'!C33+'6 Титан-Волки'!C33</f>
        <v>0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81</v>
      </c>
      <c r="B34" s="3" t="s">
        <v>104</v>
      </c>
      <c r="C34" s="3">
        <f ca="1">'1 Титан-Академия 17'!C34+'2 Титан-ЦСК ВВС 17'!C34+'3 Титан-ЦСК ВВС 16'!C34+'4 Титан-Академия 16'!C34+'5 Титан-Lion School'!C34+'6 Титан-Волки'!C34</f>
        <v>0</v>
      </c>
      <c r="D34" s="11"/>
      <c r="E34" s="14"/>
      <c r="F34" s="14"/>
      <c r="G34" s="19"/>
      <c r="H34" s="9"/>
      <c r="I34" s="25" t="s">
        <v>79</v>
      </c>
      <c r="J34" s="25"/>
      <c r="K34" s="25" t="s">
        <v>43</v>
      </c>
      <c r="L34" s="10"/>
      <c r="M34" s="25" t="s">
        <v>80</v>
      </c>
      <c r="N34" s="25"/>
      <c r="O34" s="25" t="s">
        <v>43</v>
      </c>
      <c r="P34" s="10"/>
      <c r="Q34" s="25" t="s">
        <v>81</v>
      </c>
      <c r="R34" s="25"/>
      <c r="S34" s="25" t="s">
        <v>43</v>
      </c>
      <c r="T34" s="10"/>
      <c r="U34" s="25" t="s">
        <v>82</v>
      </c>
      <c r="V34" s="25"/>
      <c r="W34" s="25" t="s">
        <v>43</v>
      </c>
      <c r="X34" s="9"/>
      <c r="Y34" s="25" t="s">
        <v>83</v>
      </c>
      <c r="Z34" s="25"/>
      <c r="AA34" s="25" t="s">
        <v>43</v>
      </c>
      <c r="AB34" s="9"/>
    </row>
    <row r="35" spans="1:28" x14ac:dyDescent="0.3">
      <c r="A35" s="15" t="s">
        <v>82</v>
      </c>
      <c r="B35" s="3" t="s">
        <v>104</v>
      </c>
      <c r="C35" s="3">
        <f ca="1">'1 Титан-Академия 17'!C35+'2 Титан-ЦСК ВВС 17'!C35+'3 Титан-ЦСК ВВС 16'!C35+'4 Титан-Академия 16'!C35+'5 Титан-Lion School'!C35+'6 Титан-Волки'!C35</f>
        <v>0</v>
      </c>
      <c r="D35" s="11"/>
      <c r="E35" s="14"/>
      <c r="F35" s="14"/>
      <c r="G35" s="19"/>
      <c r="H35" s="9"/>
      <c r="I35" s="3" t="e">
        <f>'1 Титан-Академия 17'!I35+'2 Титан-ЦСК ВВС 17'!I35+'3 Титан-ЦСК ВВС 16'!I35+'4 Титан-Академия 16'!I35+'5 Титан-Lion School'!I35+'6 Титан-Волки'!I35</f>
        <v>#REF!</v>
      </c>
      <c r="J35" s="3" t="s">
        <v>51</v>
      </c>
      <c r="K35" s="24">
        <f>IFERROR(I36/I35,0)</f>
        <v>0</v>
      </c>
      <c r="L35" s="10"/>
      <c r="M35" s="3" t="e">
        <f>'1 Титан-Академия 17'!M35+'2 Титан-ЦСК ВВС 17'!M35+'3 Титан-ЦСК ВВС 16'!M35+'4 Титан-Академия 16'!M35+'5 Титан-Lion School'!M35+'6 Титан-Волки'!M35</f>
        <v>#REF!</v>
      </c>
      <c r="N35" s="3" t="s">
        <v>51</v>
      </c>
      <c r="O35" s="24">
        <f>IFERROR(M36/M35,0)</f>
        <v>0</v>
      </c>
      <c r="P35" s="10"/>
      <c r="Q35" s="3" t="e">
        <f>'1 Титан-Академия 17'!Q35+'2 Титан-ЦСК ВВС 17'!Q35+'3 Титан-ЦСК ВВС 16'!Q35+'4 Титан-Академия 16'!Q35+'5 Титан-Lion School'!Q35+'6 Титан-Волки'!Q35</f>
        <v>#REF!</v>
      </c>
      <c r="R35" s="3" t="s">
        <v>51</v>
      </c>
      <c r="S35" s="24">
        <f>IFERROR(Q36/Q35,0)</f>
        <v>0</v>
      </c>
      <c r="T35" s="10"/>
      <c r="U35" s="3" t="e">
        <f>'1 Титан-Академия 17'!U35+'2 Титан-ЦСК ВВС 17'!U35+'3 Титан-ЦСК ВВС 16'!U35+'4 Титан-Академия 16'!U35+'5 Титан-Lion School'!U35+'6 Титан-Волки'!U35</f>
        <v>#REF!</v>
      </c>
      <c r="V35" s="3" t="s">
        <v>51</v>
      </c>
      <c r="W35" s="24">
        <f>IFERROR(U36/U35,0)</f>
        <v>0</v>
      </c>
      <c r="X35" s="9"/>
      <c r="Y35" s="3" t="e">
        <f>'1 Титан-Академия 17'!Y35+'2 Титан-ЦСК ВВС 17'!Y35+'3 Титан-ЦСК ВВС 16'!Y35+'4 Титан-Академия 16'!Y35+'5 Титан-Lion School'!Y35+'6 Титан-Волки'!Y35</f>
        <v>#REF!</v>
      </c>
      <c r="Z35" s="3" t="s">
        <v>51</v>
      </c>
      <c r="AA35" s="24">
        <f>IFERROR(Y36/Y35,0)</f>
        <v>0</v>
      </c>
      <c r="AB35" s="9"/>
    </row>
    <row r="36" spans="1:28" x14ac:dyDescent="0.3">
      <c r="A36" s="15" t="s">
        <v>83</v>
      </c>
      <c r="B36" s="3" t="s">
        <v>104</v>
      </c>
      <c r="C36" s="3">
        <f ca="1">'1 Титан-Академия 17'!C36+'2 Титан-ЦСК ВВС 17'!C36+'3 Титан-ЦСК ВВС 16'!C36+'4 Титан-Академия 16'!C36+'5 Титан-Lion School'!C36+'6 Титан-Волки'!C36</f>
        <v>0</v>
      </c>
      <c r="D36" s="11"/>
      <c r="E36" s="14"/>
      <c r="F36" s="14"/>
      <c r="G36" s="19"/>
      <c r="H36" s="9"/>
      <c r="I36" s="3" t="e">
        <f>'1 Титан-Академия 17'!I36+'2 Титан-ЦСК ВВС 17'!I36+'3 Титан-ЦСК ВВС 16'!I36+'4 Титан-Академия 16'!I36+'5 Титан-Lion School'!I36+'6 Титан-Волки'!I36</f>
        <v>#REF!</v>
      </c>
      <c r="J36" s="3" t="s">
        <v>53</v>
      </c>
      <c r="K36" s="24"/>
      <c r="L36" s="10"/>
      <c r="M36" s="3" t="e">
        <f>'1 Титан-Академия 17'!M36+'2 Титан-ЦСК ВВС 17'!M36+'3 Титан-ЦСК ВВС 16'!M36+'4 Титан-Академия 16'!M36+'5 Титан-Lion School'!M36+'6 Титан-Волки'!M36</f>
        <v>#REF!</v>
      </c>
      <c r="N36" s="3" t="s">
        <v>53</v>
      </c>
      <c r="O36" s="24"/>
      <c r="P36" s="10"/>
      <c r="Q36" s="3" t="e">
        <f>'1 Титан-Академия 17'!Q36+'2 Титан-ЦСК ВВС 17'!Q36+'3 Титан-ЦСК ВВС 16'!Q36+'4 Титан-Академия 16'!Q36+'5 Титан-Lion School'!Q36+'6 Титан-Волки'!Q36</f>
        <v>#REF!</v>
      </c>
      <c r="R36" s="3" t="s">
        <v>53</v>
      </c>
      <c r="S36" s="24"/>
      <c r="T36" s="10"/>
      <c r="U36" s="3" t="e">
        <f>'1 Титан-Академия 17'!U36+'2 Титан-ЦСК ВВС 17'!U36+'3 Титан-ЦСК ВВС 16'!U36+'4 Титан-Академия 16'!U36+'5 Титан-Lion School'!U36+'6 Титан-Волки'!U36</f>
        <v>#REF!</v>
      </c>
      <c r="V36" s="3" t="s">
        <v>53</v>
      </c>
      <c r="W36" s="24"/>
      <c r="X36" s="9"/>
      <c r="Y36" s="3" t="e">
        <f>'1 Титан-Академия 17'!Y36+'2 Титан-ЦСК ВВС 17'!Y36+'3 Титан-ЦСК ВВС 16'!Y36+'4 Титан-Академия 16'!Y36+'5 Титан-Lion School'!Y36+'6 Титан-Волки'!Y36</f>
        <v>#REF!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 t="e">
        <f>'1 Титан-Академия 17'!I37+'2 Титан-ЦСК ВВС 17'!I37+'3 Титан-ЦСК ВВС 16'!I37+'4 Титан-Академия 16'!I37+'5 Титан-Lion School'!I37+'6 Титан-Волки'!I37</f>
        <v>#REF!</v>
      </c>
      <c r="J37" s="3" t="s">
        <v>50</v>
      </c>
      <c r="K37" s="24">
        <f>IFERROR(I38/I37,0)</f>
        <v>0</v>
      </c>
      <c r="L37" s="10"/>
      <c r="M37" s="3" t="e">
        <f>'1 Титан-Академия 17'!M37+'2 Титан-ЦСК ВВС 17'!M37+'3 Титан-ЦСК ВВС 16'!M37+'4 Титан-Академия 16'!M37+'5 Титан-Lion School'!M37+'6 Титан-Волки'!M37</f>
        <v>#REF!</v>
      </c>
      <c r="N37" s="3" t="s">
        <v>50</v>
      </c>
      <c r="O37" s="24">
        <f>IFERROR(M38/M37,0)</f>
        <v>0</v>
      </c>
      <c r="P37" s="10"/>
      <c r="Q37" s="3" t="e">
        <f>'1 Титан-Академия 17'!Q37+'2 Титан-ЦСК ВВС 17'!Q37+'3 Титан-ЦСК ВВС 16'!Q37+'4 Титан-Академия 16'!Q37+'5 Титан-Lion School'!Q37+'6 Титан-Волки'!Q37</f>
        <v>#REF!</v>
      </c>
      <c r="R37" s="3" t="s">
        <v>50</v>
      </c>
      <c r="S37" s="24">
        <f>IFERROR(Q38/Q37,0)</f>
        <v>0</v>
      </c>
      <c r="T37" s="10"/>
      <c r="U37" s="3" t="e">
        <f>'1 Титан-Академия 17'!U37+'2 Титан-ЦСК ВВС 17'!U37+'3 Титан-ЦСК ВВС 16'!U37+'4 Титан-Академия 16'!U37+'5 Титан-Lion School'!U37+'6 Титан-Волки'!U37</f>
        <v>#REF!</v>
      </c>
      <c r="V37" s="3" t="s">
        <v>50</v>
      </c>
      <c r="W37" s="24">
        <f>IFERROR(U38/U37,0)</f>
        <v>0</v>
      </c>
      <c r="X37" s="9"/>
      <c r="Y37" s="3" t="e">
        <f>'1 Титан-Академия 17'!Y37+'2 Титан-ЦСК ВВС 17'!Y37+'3 Титан-ЦСК ВВС 16'!Y37+'4 Титан-Академия 16'!Y37+'5 Титан-Lion School'!Y37+'6 Титан-Волки'!Y37</f>
        <v>#REF!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 t="e">
        <f>'1 Титан-Академия 17'!I38+'2 Титан-ЦСК ВВС 17'!I38+'3 Титан-ЦСК ВВС 16'!I38+'4 Титан-Академия 16'!I38+'5 Титан-Lion School'!I38+'6 Титан-Волки'!I38</f>
        <v>#REF!</v>
      </c>
      <c r="J38" s="3" t="s">
        <v>54</v>
      </c>
      <c r="K38" s="24"/>
      <c r="L38" s="10"/>
      <c r="M38" s="3" t="e">
        <f>'1 Титан-Академия 17'!M38+'2 Титан-ЦСК ВВС 17'!M38+'3 Титан-ЦСК ВВС 16'!M38+'4 Титан-Академия 16'!M38+'5 Титан-Lion School'!M38+'6 Титан-Волки'!M38</f>
        <v>#REF!</v>
      </c>
      <c r="N38" s="3" t="s">
        <v>54</v>
      </c>
      <c r="O38" s="24"/>
      <c r="P38" s="10"/>
      <c r="Q38" s="3" t="e">
        <f>'1 Титан-Академия 17'!Q38+'2 Титан-ЦСК ВВС 17'!Q38+'3 Титан-ЦСК ВВС 16'!Q38+'4 Титан-Академия 16'!Q38+'5 Титан-Lion School'!Q38+'6 Титан-Волки'!Q38</f>
        <v>#REF!</v>
      </c>
      <c r="R38" s="3" t="s">
        <v>54</v>
      </c>
      <c r="S38" s="24"/>
      <c r="T38" s="10"/>
      <c r="U38" s="3" t="e">
        <f>'1 Титан-Академия 17'!U38+'2 Титан-ЦСК ВВС 17'!U38+'3 Титан-ЦСК ВВС 16'!U38+'4 Титан-Академия 16'!U38+'5 Титан-Lion School'!U38+'6 Титан-Волки'!U38</f>
        <v>#REF!</v>
      </c>
      <c r="V38" s="3" t="s">
        <v>54</v>
      </c>
      <c r="W38" s="24"/>
      <c r="X38" s="9"/>
      <c r="Y38" s="3" t="e">
        <f>'1 Титан-Академия 17'!Y38+'2 Титан-ЦСК ВВС 17'!Y38+'3 Титан-ЦСК ВВС 16'!Y38+'4 Титан-Академия 16'!Y38+'5 Титан-Lion School'!Y38+'6 Титан-Волки'!Y38</f>
        <v>#REF!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 t="e">
        <f>'1 Титан-Академия 17'!I39+'2 Титан-ЦСК ВВС 17'!I39+'3 Титан-ЦСК ВВС 16'!I39+'4 Титан-Академия 16'!I39+'5 Титан-Lion School'!I39+'6 Титан-Волки'!I39</f>
        <v>#REF!</v>
      </c>
      <c r="J39" s="3" t="s">
        <v>57</v>
      </c>
      <c r="K39" s="1">
        <f>IFERROR(I39/I38,0)</f>
        <v>0</v>
      </c>
      <c r="L39" s="10"/>
      <c r="M39" s="12" t="e">
        <f>'1 Титан-Академия 17'!M39+'2 Титан-ЦСК ВВС 17'!M39+'3 Титан-ЦСК ВВС 16'!M39+'4 Титан-Академия 16'!M39+'5 Титан-Lion School'!M39+'6 Титан-Волки'!M39</f>
        <v>#REF!</v>
      </c>
      <c r="N39" s="3" t="s">
        <v>57</v>
      </c>
      <c r="O39" s="1">
        <f>IFERROR(M39/M38,0)</f>
        <v>0</v>
      </c>
      <c r="P39" s="10"/>
      <c r="Q39" s="12" t="e">
        <f>'1 Титан-Академия 17'!Q39+'2 Титан-ЦСК ВВС 17'!Q39+'3 Титан-ЦСК ВВС 16'!Q39+'4 Титан-Академия 16'!Q39+'5 Титан-Lion School'!Q39+'6 Титан-Волки'!Q39</f>
        <v>#REF!</v>
      </c>
      <c r="R39" s="3" t="s">
        <v>57</v>
      </c>
      <c r="S39" s="1">
        <f>IFERROR(Q39/Q38,0)</f>
        <v>0</v>
      </c>
      <c r="T39" s="10"/>
      <c r="U39" s="12" t="e">
        <f>'1 Титан-Академия 17'!U39+'2 Титан-ЦСК ВВС 17'!U39+'3 Титан-ЦСК ВВС 16'!U39+'4 Титан-Академия 16'!U39+'5 Титан-Lion School'!U39+'6 Титан-Волки'!U39</f>
        <v>#REF!</v>
      </c>
      <c r="V39" s="3" t="s">
        <v>57</v>
      </c>
      <c r="W39" s="1">
        <f>IFERROR(U39/U38,0)</f>
        <v>0</v>
      </c>
      <c r="X39" s="9"/>
      <c r="Y39" s="12" t="e">
        <f>'1 Титан-Академия 17'!Y39+'2 Титан-ЦСК ВВС 17'!Y39+'3 Титан-ЦСК ВВС 16'!Y39+'4 Титан-Академия 16'!Y39+'5 Титан-Lion School'!Y39+'6 Титан-Волки'!Y39</f>
        <v>#REF!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 t="e">
        <f>'1 Титан-Академия 17'!I40+'2 Титан-ЦСК ВВС 17'!I40+'3 Титан-ЦСК ВВС 16'!I40+'4 Титан-Академия 16'!I40+'5 Титан-Lion School'!I40+'6 Титан-Волки'!I40</f>
        <v>#REF!</v>
      </c>
      <c r="J40" s="3" t="s">
        <v>34</v>
      </c>
      <c r="K40" s="1">
        <f>IFERROR(I40/$A$6,0)</f>
        <v>0</v>
      </c>
      <c r="L40" s="10"/>
      <c r="M40" s="3" t="e">
        <f>'1 Титан-Академия 17'!M40+'2 Титан-ЦСК ВВС 17'!M40+'3 Титан-ЦСК ВВС 16'!M40+'4 Титан-Академия 16'!M40+'5 Титан-Lion School'!M40+'6 Титан-Волки'!M40</f>
        <v>#REF!</v>
      </c>
      <c r="N40" s="3" t="s">
        <v>34</v>
      </c>
      <c r="O40" s="1">
        <f>IFERROR(M40/$A$6,0)</f>
        <v>0</v>
      </c>
      <c r="P40" s="10"/>
      <c r="Q40" s="3" t="e">
        <f>'1 Титан-Академия 17'!Q40+'2 Титан-ЦСК ВВС 17'!Q40+'3 Титан-ЦСК ВВС 16'!Q40+'4 Титан-Академия 16'!Q40+'5 Титан-Lion School'!Q40+'6 Титан-Волки'!Q40</f>
        <v>#REF!</v>
      </c>
      <c r="R40" s="3" t="s">
        <v>34</v>
      </c>
      <c r="S40" s="1">
        <f>IFERROR(Q40/$A$6,0)</f>
        <v>0</v>
      </c>
      <c r="T40" s="10"/>
      <c r="U40" s="3" t="e">
        <f>'1 Титан-Академия 17'!U40+'2 Титан-ЦСК ВВС 17'!U40+'3 Титан-ЦСК ВВС 16'!U40+'4 Титан-Академия 16'!U40+'5 Титан-Lion School'!U40+'6 Титан-Волки'!U40</f>
        <v>#REF!</v>
      </c>
      <c r="V40" s="3" t="s">
        <v>34</v>
      </c>
      <c r="W40" s="1">
        <f>IFERROR(U40/$A$6,0)</f>
        <v>0</v>
      </c>
      <c r="X40" s="9"/>
      <c r="Y40" s="3" t="e">
        <f>'1 Титан-Академия 17'!Y40+'2 Титан-ЦСК ВВС 17'!Y40+'3 Титан-ЦСК ВВС 16'!Y40+'4 Титан-Академия 16'!Y40+'5 Титан-Lion School'!Y40+'6 Титан-Волки'!Y40</f>
        <v>#REF!</v>
      </c>
      <c r="Z40" s="3" t="s">
        <v>34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 t="e">
        <f>'1 Титан-Академия 17'!I41+'2 Титан-ЦСК ВВС 17'!I41+'3 Титан-ЦСК ВВС 16'!I41+'4 Титан-Академия 16'!I41+'5 Титан-Lion School'!I41+'6 Титан-Волки'!I41</f>
        <v>#REF!</v>
      </c>
      <c r="J41" s="3" t="s">
        <v>60</v>
      </c>
      <c r="K41" s="3"/>
      <c r="L41" s="10"/>
      <c r="M41" s="12" t="e">
        <f>'1 Титан-Академия 17'!M41+'2 Титан-ЦСК ВВС 17'!M41+'3 Титан-ЦСК ВВС 16'!M41+'4 Титан-Академия 16'!M41+'5 Титан-Lion School'!M41+'6 Титан-Волки'!M41</f>
        <v>#REF!</v>
      </c>
      <c r="N41" s="3" t="s">
        <v>60</v>
      </c>
      <c r="O41" s="3"/>
      <c r="P41" s="10"/>
      <c r="Q41" s="12" t="e">
        <f>'1 Титан-Академия 17'!Q41+'2 Титан-ЦСК ВВС 17'!Q41+'3 Титан-ЦСК ВВС 16'!Q41+'4 Титан-Академия 16'!Q41+'5 Титан-Lion School'!Q41+'6 Титан-Волки'!Q41</f>
        <v>#REF!</v>
      </c>
      <c r="R41" s="3" t="s">
        <v>60</v>
      </c>
      <c r="S41" s="3"/>
      <c r="T41" s="10"/>
      <c r="U41" s="12" t="e">
        <f>'1 Титан-Академия 17'!U41+'2 Титан-ЦСК ВВС 17'!U41+'3 Титан-ЦСК ВВС 16'!U41+'4 Титан-Академия 16'!U41+'5 Титан-Lion School'!U41+'6 Титан-Волки'!U41</f>
        <v>#REF!</v>
      </c>
      <c r="V41" s="3" t="s">
        <v>60</v>
      </c>
      <c r="W41" s="3"/>
      <c r="X41" s="9"/>
      <c r="Y41" s="12" t="e">
        <f>'1 Титан-Академия 17'!Y41+'2 Титан-ЦСК ВВС 17'!Y41+'3 Титан-ЦСК ВВС 16'!Y41+'4 Титан-Академия 16'!Y41+'5 Титан-Lion School'!Y41+'6 Титан-Волки'!Y41</f>
        <v>#REF!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 t="e">
        <f>'1 Титан-Академия 17'!I42+'2 Титан-ЦСК ВВС 17'!I42+'3 Титан-ЦСК ВВС 16'!I42+'4 Титан-Академия 16'!I42+'5 Титан-Lion School'!I42+'6 Титан-Волки'!I42</f>
        <v>#REF!</v>
      </c>
      <c r="J42" s="3" t="s">
        <v>61</v>
      </c>
      <c r="K42" s="3"/>
      <c r="L42" s="10"/>
      <c r="M42" s="3" t="e">
        <f>'1 Титан-Академия 17'!M42+'2 Титан-ЦСК ВВС 17'!M42+'3 Титан-ЦСК ВВС 16'!M42+'4 Титан-Академия 16'!M42+'5 Титан-Lion School'!M42+'6 Титан-Волки'!M42</f>
        <v>#REF!</v>
      </c>
      <c r="N42" s="3" t="s">
        <v>61</v>
      </c>
      <c r="O42" s="3"/>
      <c r="P42" s="10"/>
      <c r="Q42" s="3" t="e">
        <f>'1 Титан-Академия 17'!Q42+'2 Титан-ЦСК ВВС 17'!Q42+'3 Титан-ЦСК ВВС 16'!Q42+'4 Титан-Академия 16'!Q42+'5 Титан-Lion School'!Q42+'6 Титан-Волки'!Q42</f>
        <v>#REF!</v>
      </c>
      <c r="R42" s="3" t="s">
        <v>61</v>
      </c>
      <c r="S42" s="3"/>
      <c r="T42" s="10"/>
      <c r="U42" s="3" t="e">
        <f>'1 Титан-Академия 17'!U42+'2 Титан-ЦСК ВВС 17'!U42+'3 Титан-ЦСК ВВС 16'!U42+'4 Титан-Академия 16'!U42+'5 Титан-Lion School'!U42+'6 Титан-Волки'!U42</f>
        <v>#REF!</v>
      </c>
      <c r="V42" s="3" t="s">
        <v>61</v>
      </c>
      <c r="W42" s="3"/>
      <c r="X42" s="9"/>
      <c r="Y42" s="3" t="e">
        <f>'1 Титан-Академия 17'!Y42+'2 Титан-ЦСК ВВС 17'!Y42+'3 Титан-ЦСК ВВС 16'!Y42+'4 Титан-Академия 16'!Y42+'5 Титан-Lion School'!Y42+'6 Титан-Волки'!Y42</f>
        <v>#REF!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 t="e">
        <f>'1 Титан-Академия 17'!I43+'2 Титан-ЦСК ВВС 17'!I43+'3 Титан-ЦСК ВВС 16'!I43+'4 Титан-Академия 16'!I43+'5 Титан-Lion School'!I43+'6 Титан-Волки'!I43</f>
        <v>#REF!</v>
      </c>
      <c r="J43" s="3" t="s">
        <v>55</v>
      </c>
      <c r="K43" s="24">
        <f>IFERROR(I44/I43,0)</f>
        <v>0</v>
      </c>
      <c r="L43" s="10"/>
      <c r="M43" s="3" t="e">
        <f>'1 Титан-Академия 17'!M43+'2 Титан-ЦСК ВВС 17'!M43+'3 Титан-ЦСК ВВС 16'!M43+'4 Титан-Академия 16'!M43+'5 Титан-Lion School'!M43+'6 Титан-Волки'!M43</f>
        <v>#REF!</v>
      </c>
      <c r="N43" s="3" t="s">
        <v>55</v>
      </c>
      <c r="O43" s="24">
        <f>IFERROR(M44/M43,0)</f>
        <v>0</v>
      </c>
      <c r="P43" s="10"/>
      <c r="Q43" s="3" t="e">
        <f>'1 Титан-Академия 17'!Q43+'2 Титан-ЦСК ВВС 17'!Q43+'3 Титан-ЦСК ВВС 16'!Q43+'4 Титан-Академия 16'!Q43+'5 Титан-Lion School'!Q43+'6 Титан-Волки'!Q43</f>
        <v>#REF!</v>
      </c>
      <c r="R43" s="3" t="s">
        <v>55</v>
      </c>
      <c r="S43" s="24">
        <f>IFERROR(Q44/Q43,0)</f>
        <v>0</v>
      </c>
      <c r="T43" s="10"/>
      <c r="U43" s="3" t="e">
        <f>'1 Титан-Академия 17'!U43+'2 Титан-ЦСК ВВС 17'!U43+'3 Титан-ЦСК ВВС 16'!U43+'4 Титан-Академия 16'!U43+'5 Титан-Lion School'!U43+'6 Титан-Волки'!U43</f>
        <v>#REF!</v>
      </c>
      <c r="V43" s="3" t="s">
        <v>55</v>
      </c>
      <c r="W43" s="24">
        <f>IFERROR(U44/U43,0)</f>
        <v>0</v>
      </c>
      <c r="X43" s="9"/>
      <c r="Y43" s="3" t="e">
        <f>'1 Титан-Академия 17'!Y43+'2 Титан-ЦСК ВВС 17'!Y43+'3 Титан-ЦСК ВВС 16'!Y43+'4 Титан-Академия 16'!Y43+'5 Титан-Lion School'!Y43+'6 Титан-Волки'!Y43</f>
        <v>#REF!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 t="e">
        <f>'1 Титан-Академия 17'!I44+'2 Титан-ЦСК ВВС 17'!I44+'3 Титан-ЦСК ВВС 16'!I44+'4 Титан-Академия 16'!I44+'5 Титан-Lion School'!I44+'6 Титан-Волки'!I44</f>
        <v>#REF!</v>
      </c>
      <c r="J44" s="3" t="s">
        <v>57</v>
      </c>
      <c r="K44" s="24"/>
      <c r="L44" s="10"/>
      <c r="M44" s="12" t="e">
        <f>'1 Титан-Академия 17'!M44+'2 Титан-ЦСК ВВС 17'!M44+'3 Титан-ЦСК ВВС 16'!M44+'4 Титан-Академия 16'!M44+'5 Титан-Lion School'!M44+'6 Титан-Волки'!M44</f>
        <v>#REF!</v>
      </c>
      <c r="N44" s="3" t="s">
        <v>57</v>
      </c>
      <c r="O44" s="24"/>
      <c r="P44" s="10"/>
      <c r="Q44" s="12" t="e">
        <f>'1 Титан-Академия 17'!Q44+'2 Титан-ЦСК ВВС 17'!Q44+'3 Титан-ЦСК ВВС 16'!Q44+'4 Титан-Академия 16'!Q44+'5 Титан-Lion School'!Q44+'6 Титан-Волки'!Q44</f>
        <v>#REF!</v>
      </c>
      <c r="R44" s="3" t="s">
        <v>57</v>
      </c>
      <c r="S44" s="24"/>
      <c r="T44" s="10"/>
      <c r="U44" s="12" t="e">
        <f>'1 Титан-Академия 17'!U44+'2 Титан-ЦСК ВВС 17'!U44+'3 Титан-ЦСК ВВС 16'!U44+'4 Титан-Академия 16'!U44+'5 Титан-Lion School'!U44+'6 Титан-Волки'!U44</f>
        <v>#REF!</v>
      </c>
      <c r="V44" s="3" t="s">
        <v>57</v>
      </c>
      <c r="W44" s="24"/>
      <c r="X44" s="9"/>
      <c r="Y44" s="12" t="e">
        <f>'1 Титан-Академия 17'!Y44+'2 Титан-ЦСК ВВС 17'!Y44+'3 Титан-ЦСК ВВС 16'!Y44+'4 Титан-Академия 16'!Y44+'5 Титан-Lion School'!Y44+'6 Титан-Волки'!Y44</f>
        <v>#REF!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 t="e">
        <f>'1 Титан-Академия 17'!I45+'2 Титан-ЦСК ВВС 17'!I45+'3 Титан-ЦСК ВВС 16'!I45+'4 Титан-Академия 16'!I45+'5 Титан-Lion School'!I45+'6 Титан-Волки'!I45</f>
        <v>#REF!</v>
      </c>
      <c r="J45" s="3" t="s">
        <v>63</v>
      </c>
      <c r="K45" s="24">
        <f>IFERROR(I46/I45,0)</f>
        <v>0</v>
      </c>
      <c r="L45" s="10"/>
      <c r="M45" s="3" t="e">
        <f>'1 Титан-Академия 17'!M45+'2 Титан-ЦСК ВВС 17'!M45+'3 Титан-ЦСК ВВС 16'!M45+'4 Титан-Академия 16'!M45+'5 Титан-Lion School'!M45+'6 Титан-Волки'!M45</f>
        <v>#REF!</v>
      </c>
      <c r="N45" s="3" t="s">
        <v>63</v>
      </c>
      <c r="O45" s="24">
        <f>IFERROR(M46/M45,0)</f>
        <v>0</v>
      </c>
      <c r="P45" s="10"/>
      <c r="Q45" s="3" t="e">
        <f>'1 Титан-Академия 17'!Q45+'2 Титан-ЦСК ВВС 17'!Q45+'3 Титан-ЦСК ВВС 16'!Q45+'4 Титан-Академия 16'!Q45+'5 Титан-Lion School'!Q45+'6 Титан-Волки'!Q45</f>
        <v>#REF!</v>
      </c>
      <c r="R45" s="3" t="s">
        <v>63</v>
      </c>
      <c r="S45" s="24">
        <f>IFERROR(Q46/Q45,0)</f>
        <v>0</v>
      </c>
      <c r="T45" s="10"/>
      <c r="U45" s="3" t="e">
        <f>'1 Титан-Академия 17'!U45+'2 Титан-ЦСК ВВС 17'!U45+'3 Титан-ЦСК ВВС 16'!U45+'4 Титан-Академия 16'!U45+'5 Титан-Lion School'!U45+'6 Титан-Волки'!U45</f>
        <v>#REF!</v>
      </c>
      <c r="V45" s="3" t="s">
        <v>63</v>
      </c>
      <c r="W45" s="24">
        <f>IFERROR(U46/U45,0)</f>
        <v>0</v>
      </c>
      <c r="X45" s="9"/>
      <c r="Y45" s="3" t="e">
        <f>'1 Титан-Академия 17'!Y45+'2 Титан-ЦСК ВВС 17'!Y45+'3 Титан-ЦСК ВВС 16'!Y45+'4 Титан-Академия 16'!Y45+'5 Титан-Lion School'!Y45+'6 Титан-Волки'!Y45</f>
        <v>#REF!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 t="e">
        <f>'1 Титан-Академия 17'!I46+'2 Титан-ЦСК ВВС 17'!I46+'3 Титан-ЦСК ВВС 16'!I46+'4 Титан-Академия 16'!I46+'5 Титан-Lion School'!I46+'6 Титан-Волки'!I46</f>
        <v>#REF!</v>
      </c>
      <c r="J46" s="3" t="s">
        <v>65</v>
      </c>
      <c r="K46" s="24"/>
      <c r="L46" s="10"/>
      <c r="M46" s="3" t="e">
        <f>'1 Титан-Академия 17'!M46+'2 Титан-ЦСК ВВС 17'!M46+'3 Титан-ЦСК ВВС 16'!M46+'4 Титан-Академия 16'!M46+'5 Титан-Lion School'!M46+'6 Титан-Волки'!M46</f>
        <v>#REF!</v>
      </c>
      <c r="N46" s="3" t="s">
        <v>65</v>
      </c>
      <c r="O46" s="24"/>
      <c r="P46" s="10"/>
      <c r="Q46" s="3" t="e">
        <f>'1 Титан-Академия 17'!Q46+'2 Титан-ЦСК ВВС 17'!Q46+'3 Титан-ЦСК ВВС 16'!Q46+'4 Титан-Академия 16'!Q46+'5 Титан-Lion School'!Q46+'6 Титан-Волки'!Q46</f>
        <v>#REF!</v>
      </c>
      <c r="R46" s="3" t="s">
        <v>65</v>
      </c>
      <c r="S46" s="24"/>
      <c r="T46" s="10"/>
      <c r="U46" s="3" t="e">
        <f>'1 Титан-Академия 17'!U46+'2 Титан-ЦСК ВВС 17'!U46+'3 Титан-ЦСК ВВС 16'!U46+'4 Титан-Академия 16'!U46+'5 Титан-Lion School'!U46+'6 Титан-Волки'!U46</f>
        <v>#REF!</v>
      </c>
      <c r="V46" s="3" t="s">
        <v>65</v>
      </c>
      <c r="W46" s="24"/>
      <c r="X46" s="9"/>
      <c r="Y46" s="3" t="e">
        <f>'1 Титан-Академия 17'!Y46+'2 Титан-ЦСК ВВС 17'!Y46+'3 Титан-ЦСК ВВС 16'!Y46+'4 Титан-Академия 16'!Y46+'5 Титан-Lion School'!Y46+'6 Титан-Волки'!Y46</f>
        <v>#REF!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 t="e">
        <f>'1 Титан-Академия 17'!I47+'2 Титан-ЦСК ВВС 17'!I47+'3 Титан-ЦСК ВВС 16'!I47+'4 Титан-Академия 16'!I47+'5 Титан-Lion School'!I47+'6 Титан-Волки'!I47</f>
        <v>#REF!</v>
      </c>
      <c r="J47" s="3" t="s">
        <v>66</v>
      </c>
      <c r="K47" s="1"/>
      <c r="L47" s="10"/>
      <c r="M47" s="3" t="e">
        <f>'1 Титан-Академия 17'!M47+'2 Титан-ЦСК ВВС 17'!M47+'3 Титан-ЦСК ВВС 16'!M47+'4 Титан-Академия 16'!M47+'5 Титан-Lion School'!M47+'6 Титан-Волки'!M47</f>
        <v>#REF!</v>
      </c>
      <c r="N47" s="3" t="s">
        <v>66</v>
      </c>
      <c r="O47" s="1"/>
      <c r="P47" s="10"/>
      <c r="Q47" s="3" t="e">
        <f>'1 Титан-Академия 17'!Q47+'2 Титан-ЦСК ВВС 17'!Q47+'3 Титан-ЦСК ВВС 16'!Q47+'4 Титан-Академия 16'!Q47+'5 Титан-Lion School'!Q47+'6 Титан-Волки'!Q47</f>
        <v>#REF!</v>
      </c>
      <c r="R47" s="3" t="s">
        <v>66</v>
      </c>
      <c r="S47" s="1"/>
      <c r="T47" s="10"/>
      <c r="U47" s="3" t="e">
        <f>'1 Титан-Академия 17'!U47+'2 Титан-ЦСК ВВС 17'!U47+'3 Титан-ЦСК ВВС 16'!U47+'4 Титан-Академия 16'!U47+'5 Титан-Lion School'!U47+'6 Титан-Волки'!U47</f>
        <v>#REF!</v>
      </c>
      <c r="V47" s="3" t="s">
        <v>66</v>
      </c>
      <c r="W47" s="1"/>
      <c r="X47" s="9"/>
      <c r="Y47" s="3" t="e">
        <f>'1 Титан-Академия 17'!Y47+'2 Титан-ЦСК ВВС 17'!Y47+'3 Титан-ЦСК ВВС 16'!Y47+'4 Титан-Академия 16'!Y47+'5 Титан-Lion School'!Y47+'6 Титан-Волки'!Y47</f>
        <v>#REF!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 t="e">
        <f>'1 Титан-Академия 17'!I48+'2 Титан-ЦСК ВВС 17'!I48+'3 Титан-ЦСК ВВС 16'!I48+'4 Титан-Академия 16'!I48+'5 Титан-Lion School'!I48+'6 Титан-Волки'!I48</f>
        <v>#REF!</v>
      </c>
      <c r="J48" s="3" t="s">
        <v>68</v>
      </c>
      <c r="K48" s="1"/>
      <c r="L48" s="10"/>
      <c r="M48" s="3" t="e">
        <f>'1 Титан-Академия 17'!M48+'2 Титан-ЦСК ВВС 17'!M48+'3 Титан-ЦСК ВВС 16'!M48+'4 Титан-Академия 16'!M48+'5 Титан-Lion School'!M48+'6 Титан-Волки'!M48</f>
        <v>#REF!</v>
      </c>
      <c r="N48" s="3" t="s">
        <v>68</v>
      </c>
      <c r="O48" s="1"/>
      <c r="P48" s="10"/>
      <c r="Q48" s="3" t="e">
        <f>'1 Титан-Академия 17'!Q48+'2 Титан-ЦСК ВВС 17'!Q48+'3 Титан-ЦСК ВВС 16'!Q48+'4 Титан-Академия 16'!Q48+'5 Титан-Lion School'!Q48+'6 Титан-Волки'!Q48</f>
        <v>#REF!</v>
      </c>
      <c r="R48" s="3" t="s">
        <v>68</v>
      </c>
      <c r="S48" s="1"/>
      <c r="T48" s="10"/>
      <c r="U48" s="3" t="e">
        <f>'1 Титан-Академия 17'!U48+'2 Титан-ЦСК ВВС 17'!U48+'3 Титан-ЦСК ВВС 16'!U48+'4 Титан-Академия 16'!U48+'5 Титан-Lion School'!U48+'6 Титан-Волки'!U48</f>
        <v>#REF!</v>
      </c>
      <c r="V48" s="3" t="s">
        <v>68</v>
      </c>
      <c r="W48" s="1"/>
      <c r="X48" s="9"/>
      <c r="Y48" s="3" t="e">
        <f>'1 Титан-Академия 17'!Y48+'2 Титан-ЦСК ВВС 17'!Y48+'3 Титан-ЦСК ВВС 16'!Y48+'4 Титан-Академия 16'!Y48+'5 Титан-Lion School'!Y48+'6 Титан-Волки'!Y48</f>
        <v>#REF!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 t="e">
        <f ca="1">'1 Титан-Академия 17'!I49+'2 Титан-ЦСК ВВС 17'!I49+'3 Титан-ЦСК ВВС 16'!I49+'4 Титан-Академия 16'!I49+'5 Титан-Lion School'!I49+'6 Титан-Волки'!I49</f>
        <v>#REF!</v>
      </c>
      <c r="J49" s="3" t="s">
        <v>69</v>
      </c>
      <c r="K49" s="1"/>
      <c r="L49" s="10"/>
      <c r="M49" s="3" t="e">
        <f ca="1">'1 Титан-Академия 17'!M49+'2 Титан-ЦСК ВВС 17'!M49+'3 Титан-ЦСК ВВС 16'!M49+'4 Титан-Академия 16'!M49+'5 Титан-Lion School'!M49+'6 Титан-Волки'!M49</f>
        <v>#REF!</v>
      </c>
      <c r="N49" s="3" t="s">
        <v>69</v>
      </c>
      <c r="O49" s="1"/>
      <c r="P49" s="10"/>
      <c r="Q49" s="3" t="e">
        <f ca="1">'1 Титан-Академия 17'!Q49+'2 Титан-ЦСК ВВС 17'!Q49+'3 Титан-ЦСК ВВС 16'!Q49+'4 Титан-Академия 16'!Q49+'5 Титан-Lion School'!Q49+'6 Титан-Волки'!Q49</f>
        <v>#REF!</v>
      </c>
      <c r="R49" s="3" t="s">
        <v>69</v>
      </c>
      <c r="S49" s="1"/>
      <c r="T49" s="10"/>
      <c r="U49" s="3" t="e">
        <f ca="1">'1 Титан-Академия 17'!U49+'2 Титан-ЦСК ВВС 17'!U49+'3 Титан-ЦСК ВВС 16'!U49+'4 Титан-Академия 16'!U49+'5 Титан-Lion School'!U49+'6 Титан-Волки'!U49</f>
        <v>#REF!</v>
      </c>
      <c r="V49" s="3" t="s">
        <v>69</v>
      </c>
      <c r="W49" s="1"/>
      <c r="X49" s="9"/>
      <c r="Y49" s="3" t="e">
        <f ca="1">'1 Титан-Академия 17'!Y49+'2 Титан-ЦСК ВВС 17'!Y49+'3 Титан-ЦСК ВВС 16'!Y49+'4 Титан-Академия 16'!Y49+'5 Титан-Lion School'!Y49+'6 Титан-Волки'!Y49</f>
        <v>#REF!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5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AA20:AA21"/>
    <mergeCell ref="G23:G24"/>
    <mergeCell ref="K26:K27"/>
    <mergeCell ref="O26:O27"/>
    <mergeCell ref="S26:S27"/>
    <mergeCell ref="W26:W27"/>
    <mergeCell ref="AA26:AA27"/>
    <mergeCell ref="G20:G21"/>
    <mergeCell ref="K20:K21"/>
    <mergeCell ref="O20:O21"/>
    <mergeCell ref="S20:S21"/>
    <mergeCell ref="W20:W21"/>
    <mergeCell ref="K28:K29"/>
    <mergeCell ref="O28:O29"/>
    <mergeCell ref="S28:S29"/>
    <mergeCell ref="W28:W29"/>
    <mergeCell ref="AA28:AA29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83"/>
  <sheetViews>
    <sheetView zoomScale="85" zoomScaleNormal="85" workbookViewId="0">
      <selection activeCell="C5" sqref="C5"/>
    </sheetView>
  </sheetViews>
  <sheetFormatPr defaultColWidth="8.59765625" defaultRowHeight="14.4" x14ac:dyDescent="0.3"/>
  <cols>
    <col min="1" max="1" width="10.69921875" customWidth="1"/>
    <col min="2" max="2" width="12.59765625" customWidth="1"/>
    <col min="3" max="3" width="10.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6" t="s">
        <v>84</v>
      </c>
      <c r="B1" s="26"/>
      <c r="C1" s="26"/>
      <c r="D1" s="8"/>
      <c r="E1" s="25" t="s">
        <v>42</v>
      </c>
      <c r="F1" s="25"/>
      <c r="G1" s="25" t="s">
        <v>43</v>
      </c>
      <c r="H1" s="9"/>
      <c r="I1" s="25" t="s">
        <v>44</v>
      </c>
      <c r="J1" s="25"/>
      <c r="K1" s="25" t="s">
        <v>43</v>
      </c>
      <c r="L1" s="10"/>
      <c r="M1" s="25" t="s">
        <v>45</v>
      </c>
      <c r="N1" s="25"/>
      <c r="O1" s="25" t="s">
        <v>43</v>
      </c>
      <c r="P1" s="10"/>
      <c r="Q1" s="25" t="s">
        <v>46</v>
      </c>
      <c r="R1" s="25"/>
      <c r="S1" s="25" t="s">
        <v>43</v>
      </c>
      <c r="T1" s="10"/>
      <c r="U1" s="25" t="s">
        <v>47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str">
        <f>game1!D1</f>
        <v>Титан</v>
      </c>
      <c r="B2" s="3"/>
      <c r="C2" s="2" t="str">
        <f>game1!G1</f>
        <v>Академия 17</v>
      </c>
      <c r="D2" s="8"/>
      <c r="E2" s="3">
        <f>COUNTIFS(game1!I3:I101,"б",game1!J3:J101,"+",game1!M3:M101,E1)+E4</f>
        <v>9</v>
      </c>
      <c r="F2" s="3" t="s">
        <v>50</v>
      </c>
      <c r="G2" s="24">
        <f>(E2-E3)/E2</f>
        <v>0.88888888888888884</v>
      </c>
      <c r="H2" s="9"/>
      <c r="I2" s="3">
        <f>COUNTIFS(game1!$E$3:$E$201,I1,game1!$B$3:$B$201,"п")</f>
        <v>2</v>
      </c>
      <c r="J2" s="3" t="s">
        <v>51</v>
      </c>
      <c r="K2" s="24">
        <f>IFERROR(I3/I2,0)</f>
        <v>1</v>
      </c>
      <c r="L2" s="10"/>
      <c r="M2" s="3">
        <f>COUNTIFS(game1!$E$3:$E$201,M1,game1!$B$3:$B$201,"п")</f>
        <v>3</v>
      </c>
      <c r="N2" s="3" t="s">
        <v>51</v>
      </c>
      <c r="O2" s="24">
        <f>IFERROR(M3/M2,0)</f>
        <v>0.66666666666666663</v>
      </c>
      <c r="P2" s="10"/>
      <c r="Q2" s="3">
        <f>COUNTIFS(game1!$E$3:$E$201,Q1,game1!$B$3:$B$201,"п")</f>
        <v>2</v>
      </c>
      <c r="R2" s="3" t="s">
        <v>51</v>
      </c>
      <c r="S2" s="24">
        <f>IFERROR(Q3/Q2,0)</f>
        <v>0.5</v>
      </c>
      <c r="T2" s="10"/>
      <c r="U2" s="3">
        <f>COUNTIFS(game1!$E$3:$E$201,U1,game1!$B$3:$B$201,"п")</f>
        <v>2</v>
      </c>
      <c r="V2" s="3" t="s">
        <v>51</v>
      </c>
      <c r="W2" s="24">
        <f>IFERROR(U3/U2,0)</f>
        <v>1</v>
      </c>
      <c r="X2" s="9"/>
      <c r="Y2" s="3">
        <f>COUNTIFS(game1!$E$3:$E$201,Y1,game1!$B$3:$B$201,"п")</f>
        <v>2</v>
      </c>
      <c r="Z2" s="3" t="s">
        <v>51</v>
      </c>
      <c r="AA2" s="24">
        <f>IFERROR(Y3/Y2,0)</f>
        <v>0.5</v>
      </c>
      <c r="AB2" s="9"/>
    </row>
    <row r="3" spans="1:28" x14ac:dyDescent="0.3">
      <c r="A3" s="3">
        <f>I4+I20+M4+M20+Q4+Q20+U4+U20+Y4+Y20+I37+M37+Q37+U37+Y37+E23+E29</f>
        <v>17</v>
      </c>
      <c r="B3" s="2" t="s">
        <v>50</v>
      </c>
      <c r="C3" s="3">
        <f>COUNTIFS(game1!I3:I101,"б",game1!L3:L101,"")+E4+E10</f>
        <v>32</v>
      </c>
      <c r="D3" s="8"/>
      <c r="E3" s="3">
        <f>COUNTIFS(game1!I3:I101,"б",game1!J3:J101,"+",game1!K3:K101,"+",game1!M3:M101,E1)+E5</f>
        <v>1</v>
      </c>
      <c r="F3" s="3" t="s">
        <v>52</v>
      </c>
      <c r="G3" s="24"/>
      <c r="H3" s="9"/>
      <c r="I3" s="3">
        <f>COUNTIFS(game1!$E$3:$E$201,I1,game1!$B$3:$B$201,"п",game1!$C$3:$C$201,"+")</f>
        <v>2</v>
      </c>
      <c r="J3" s="3" t="s">
        <v>53</v>
      </c>
      <c r="K3" s="24"/>
      <c r="L3" s="10"/>
      <c r="M3" s="3">
        <f>COUNTIFS(game1!$E$3:$E$201,M1,game1!$B$3:$B$201,"п",game1!$C$3:$C$201,"+")</f>
        <v>2</v>
      </c>
      <c r="N3" s="3" t="s">
        <v>53</v>
      </c>
      <c r="O3" s="24"/>
      <c r="P3" s="10"/>
      <c r="Q3" s="3">
        <f>COUNTIFS(game1!$E$3:$E$201,Q1,game1!$B$3:$B$201,"п",game1!$C$3:$C$201,"+")</f>
        <v>1</v>
      </c>
      <c r="R3" s="3" t="s">
        <v>53</v>
      </c>
      <c r="S3" s="24"/>
      <c r="T3" s="10"/>
      <c r="U3" s="3">
        <f>COUNTIFS(game1!$E$3:$E$201,U1,game1!$B$3:$B$201,"п",game1!$C$3:$C$201,"+")</f>
        <v>2</v>
      </c>
      <c r="V3" s="3" t="s">
        <v>53</v>
      </c>
      <c r="W3" s="24"/>
      <c r="X3" s="9"/>
      <c r="Y3" s="3">
        <f>COUNTIFS(game1!$E$3:$E$201,Y1,game1!$B$3:$B$201,"п",game1!$C$3:$C$201,"+")</f>
        <v>1</v>
      </c>
      <c r="Z3" s="3" t="s">
        <v>53</v>
      </c>
      <c r="AA3" s="24"/>
      <c r="AB3" s="9"/>
    </row>
    <row r="4" spans="1:28" x14ac:dyDescent="0.3">
      <c r="A4" s="3">
        <f>I5+I21+M5+M21+Q5+Q21+U5+U21+Y5+Y21+I38+M38+Q38+U38+Y38+E23+E29</f>
        <v>14</v>
      </c>
      <c r="B4" s="2" t="s">
        <v>54</v>
      </c>
      <c r="C4" s="3">
        <f>COUNTIFS(game1!I3:I101,"б",game1!J3:J101,"+",game1!L3:L101,"")+E4+E10</f>
        <v>19</v>
      </c>
      <c r="D4" s="8"/>
      <c r="E4" s="3">
        <f>COUNTIFS(game1!I3:I101,"бул",game1!J3:J101,"+",game1!M3:M101,E1)</f>
        <v>0</v>
      </c>
      <c r="F4" s="3" t="s">
        <v>55</v>
      </c>
      <c r="G4" s="24" t="str">
        <f>IFERROR((E4-E5)/E4,"нет бросоков")</f>
        <v>нет бросоков</v>
      </c>
      <c r="H4" s="9"/>
      <c r="I4" s="3">
        <f>COUNTIFS(game1!$E$3:$E$201,I1,game1!$B$3:$B$201,"б")</f>
        <v>2</v>
      </c>
      <c r="J4" s="3" t="s">
        <v>50</v>
      </c>
      <c r="K4" s="24">
        <f>IFERROR(I5/I4,0)</f>
        <v>1</v>
      </c>
      <c r="L4" s="10"/>
      <c r="M4" s="3">
        <f>COUNTIFS(game1!$E$3:$E$201,M1,game1!$B$3:$B$201,"б")</f>
        <v>3</v>
      </c>
      <c r="N4" s="3" t="s">
        <v>50</v>
      </c>
      <c r="O4" s="24">
        <f>IFERROR(M5/M4,0)</f>
        <v>0.66666666666666663</v>
      </c>
      <c r="P4" s="10"/>
      <c r="Q4" s="3">
        <f>COUNTIFS(game1!$E$3:$E$201,Q1,game1!$B$3:$B$201,"б")</f>
        <v>0</v>
      </c>
      <c r="R4" s="3" t="s">
        <v>50</v>
      </c>
      <c r="S4" s="24">
        <f>IFERROR(Q5/Q4,0)</f>
        <v>0</v>
      </c>
      <c r="T4" s="10"/>
      <c r="U4" s="3">
        <f>COUNTIFS(game1!$E$3:$E$201,U1,game1!$B$3:$B$201,"б")</f>
        <v>5</v>
      </c>
      <c r="V4" s="3" t="s">
        <v>50</v>
      </c>
      <c r="W4" s="24">
        <f>IFERROR(U5/U4,0)</f>
        <v>0.8</v>
      </c>
      <c r="X4" s="9"/>
      <c r="Y4" s="3">
        <f>COUNTIFS(game1!$E$3:$E$201,Y1,game1!$B$3:$B$201,"б")</f>
        <v>2</v>
      </c>
      <c r="Z4" s="3" t="s">
        <v>50</v>
      </c>
      <c r="AA4" s="24">
        <f>IFERROR(Y5/Y4,0)</f>
        <v>1</v>
      </c>
      <c r="AB4" s="9"/>
    </row>
    <row r="5" spans="1:28" x14ac:dyDescent="0.3">
      <c r="A5" s="3">
        <f>I6+I22+M6+M22+Q6+Q22+U6+U22+Y22+Y6+I39+M39+Q39+U39+Y39+E24+E30</f>
        <v>5</v>
      </c>
      <c r="B5" s="2" t="s">
        <v>52</v>
      </c>
      <c r="C5" s="3">
        <f>COUNTIFS(game1!I3:I101,"б",game1!J3:J101,"+",game1!K3:K101,"+")+COUNTIFS(game1!I3:I101,"бул",game1!J3:J101,"+",game1!K3:K101,"+")</f>
        <v>2</v>
      </c>
      <c r="D5" s="8"/>
      <c r="E5" s="3">
        <f>COUNTIFS(game1!I3:I101,"бул",game1!J3:J101,"+",game1!K3:K101,"+",game1!M3:M101,E1)</f>
        <v>0</v>
      </c>
      <c r="F5" s="3" t="s">
        <v>56</v>
      </c>
      <c r="G5" s="24"/>
      <c r="H5" s="9"/>
      <c r="I5" s="3">
        <f>COUNTIFS(game1!$E$3:$E$201,I1,game1!$B$3:$B$201,"б",game1!$C$3:$C$201,"+")</f>
        <v>2</v>
      </c>
      <c r="J5" s="3" t="s">
        <v>54</v>
      </c>
      <c r="K5" s="24"/>
      <c r="L5" s="10"/>
      <c r="M5" s="3">
        <f>COUNTIFS(game1!$E$3:$E$201,M1,game1!$B$3:$B$201,"б",game1!$C$3:$C$201,"+")</f>
        <v>2</v>
      </c>
      <c r="N5" s="3" t="s">
        <v>54</v>
      </c>
      <c r="O5" s="24"/>
      <c r="P5" s="10"/>
      <c r="Q5" s="3">
        <f>COUNTIFS(game1!$E$3:$E$201,Q1,game1!$B$3:$B$201,"б",game1!$C$3:$C$201,"+")</f>
        <v>0</v>
      </c>
      <c r="R5" s="3" t="s">
        <v>54</v>
      </c>
      <c r="S5" s="24"/>
      <c r="T5" s="10"/>
      <c r="U5" s="3">
        <f>COUNTIFS(game1!$E$3:$E$201,U1,game1!$B$3:$B$201,"б",game1!$C$3:$C$201,"+")</f>
        <v>4</v>
      </c>
      <c r="V5" s="3" t="s">
        <v>54</v>
      </c>
      <c r="W5" s="24"/>
      <c r="X5" s="9"/>
      <c r="Y5" s="3">
        <f>COUNTIFS(game1!$E$3:$E$201,Y1,game1!$B$3:$B$201,"б",game1!$C$3:$C$201,"+")</f>
        <v>2</v>
      </c>
      <c r="Z5" s="3" t="s">
        <v>54</v>
      </c>
      <c r="AA5" s="24"/>
      <c r="AB5" s="9"/>
    </row>
    <row r="6" spans="1:28" x14ac:dyDescent="0.3">
      <c r="A6" s="3">
        <f>I7+I23+M7+M23+Q7+Q23+U7+U23+Y23+Y7+I40+M40+Q40+U40+Y40</f>
        <v>3</v>
      </c>
      <c r="B6" s="2" t="s">
        <v>34</v>
      </c>
      <c r="C6" s="3">
        <f>COUNTIFS(game1!$E$3:$E$201,"соперник",game1!$B$3:$B$201,"фол",game1!$C$3:$C$201,"+")</f>
        <v>0</v>
      </c>
      <c r="D6" s="8"/>
      <c r="E6" s="11"/>
      <c r="F6" s="11"/>
      <c r="G6" s="11"/>
      <c r="H6" s="9"/>
      <c r="I6" s="12">
        <f>COUNTIFS(game1!$E$3:$E$201,I1,game1!$B$3:$B$201,"б",game1!$C$3:$C$201,"+",game1!$D$3:$D$201,"+")</f>
        <v>1</v>
      </c>
      <c r="J6" s="3" t="s">
        <v>57</v>
      </c>
      <c r="K6" s="1">
        <f>IFERROR(I6/I5,0)</f>
        <v>0.5</v>
      </c>
      <c r="L6" s="10"/>
      <c r="M6" s="12">
        <f>COUNTIFS(game1!$E$3:$E$201,M1,game1!$B$3:$B$201,"б",game1!$C$3:$C$201,"+",game1!$D$3:$D$201,"+")</f>
        <v>0</v>
      </c>
      <c r="N6" s="3" t="s">
        <v>57</v>
      </c>
      <c r="O6" s="1">
        <f>IFERROR(M6/M5,0)</f>
        <v>0</v>
      </c>
      <c r="P6" s="10"/>
      <c r="Q6" s="12">
        <f>COUNTIFS(game1!$E$3:$E$201,Q1,game1!$B$3:$B$201,"б",game1!$C$3:$C$201,"+",game1!$D$3:$D$201,"+")</f>
        <v>0</v>
      </c>
      <c r="R6" s="3" t="s">
        <v>57</v>
      </c>
      <c r="S6" s="1">
        <f>IFERROR(Q6/Q5,0)</f>
        <v>0</v>
      </c>
      <c r="T6" s="10"/>
      <c r="U6" s="12">
        <f>COUNTIFS(game1!$E$3:$E$201,U1,game1!$B$3:$B$201,"б",game1!$C$3:$C$201,"+",game1!$D$3:$D$201,"+")</f>
        <v>2</v>
      </c>
      <c r="V6" s="3" t="s">
        <v>57</v>
      </c>
      <c r="W6" s="1">
        <f>IFERROR(U6/U5,0)</f>
        <v>0.5</v>
      </c>
      <c r="X6" s="9"/>
      <c r="Y6" s="12">
        <f>COUNTIFS(game1!$E$3:$E$201,Y1,game1!$B$3:$B$201,"б",game1!$C$3:$C$201,"+",game1!$D$3:$D$201,"+")</f>
        <v>0</v>
      </c>
      <c r="Z6" s="3" t="s">
        <v>57</v>
      </c>
      <c r="AA6" s="1">
        <f>IFERROR(Y6/Y5,0)</f>
        <v>0</v>
      </c>
      <c r="AB6" s="9"/>
    </row>
    <row r="7" spans="1:28" x14ac:dyDescent="0.3">
      <c r="A7" s="1">
        <f>A5/A4</f>
        <v>0.35714285714285715</v>
      </c>
      <c r="B7" s="2" t="s">
        <v>57</v>
      </c>
      <c r="C7" s="1">
        <f>C5/C4</f>
        <v>0.10526315789473684</v>
      </c>
      <c r="D7" s="8"/>
      <c r="E7" s="25" t="s">
        <v>58</v>
      </c>
      <c r="F7" s="25"/>
      <c r="G7" s="25" t="s">
        <v>43</v>
      </c>
      <c r="H7" s="9"/>
      <c r="I7" s="3">
        <f>COUNTIFS(game1!$E$3:$E$201,I1,game1!$B$3:$B$201,"фол",game1!$C$3:$C$201,"+")</f>
        <v>0</v>
      </c>
      <c r="J7" s="3" t="s">
        <v>34</v>
      </c>
      <c r="K7" s="1">
        <f>IFERROR(I7/$A$6,0)</f>
        <v>0</v>
      </c>
      <c r="L7" s="10"/>
      <c r="M7" s="3">
        <f>COUNTIFS(game1!$E$3:$E$201,M1,game1!$B$3:$B$201,"фол",game1!$C$3:$C$201,"+")</f>
        <v>0</v>
      </c>
      <c r="N7" s="3" t="s">
        <v>34</v>
      </c>
      <c r="O7" s="1">
        <f>IFERROR(M7/$A$6,0)</f>
        <v>0</v>
      </c>
      <c r="P7" s="10"/>
      <c r="Q7" s="3">
        <f>COUNTIFS(game1!$E$3:$E$201,Q1,game1!$B$3:$B$201,"фол",game1!$C$3:$C$201,"+")</f>
        <v>1</v>
      </c>
      <c r="R7" s="3" t="s">
        <v>34</v>
      </c>
      <c r="S7" s="1">
        <f>IFERROR(Q7/$A$6,0)</f>
        <v>0.33333333333333331</v>
      </c>
      <c r="T7" s="10"/>
      <c r="U7" s="3">
        <f>COUNTIFS(game1!$E$3:$E$201,U1,game1!$B$3:$B$201,"фол",game1!$C$3:$C$201,"+")</f>
        <v>0</v>
      </c>
      <c r="V7" s="3" t="s">
        <v>34</v>
      </c>
      <c r="W7" s="1">
        <f>IFERROR(U7/$A$6,0)</f>
        <v>0</v>
      </c>
      <c r="X7" s="9"/>
      <c r="Y7" s="3">
        <f>COUNTIFS(game1!$E$3:$E$201,Y1,game1!$B$3:$B$201,"фол",game1!$C$3:$C$201,"+")</f>
        <v>0</v>
      </c>
      <c r="Z7" s="3" t="s">
        <v>34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39</v>
      </c>
      <c r="B8" s="2" t="s">
        <v>59</v>
      </c>
      <c r="C8" s="1"/>
      <c r="D8" s="8"/>
      <c r="E8" s="3">
        <f>COUNTIFS(game1!I3:I101,"б",game1!J3:J101,"+",game1!M3:M101,E7)+E10</f>
        <v>10</v>
      </c>
      <c r="F8" s="3" t="s">
        <v>50</v>
      </c>
      <c r="G8" s="24">
        <f>(E8-E9)/E8</f>
        <v>0.9</v>
      </c>
      <c r="H8" s="9"/>
      <c r="I8" s="12">
        <f>COUNTIF(game1!$F$3:$F$201,I1)</f>
        <v>0</v>
      </c>
      <c r="J8" s="3" t="s">
        <v>60</v>
      </c>
      <c r="K8" s="3"/>
      <c r="L8" s="10"/>
      <c r="M8" s="12">
        <f>COUNTIF(game1!$F$3:$F$201,M1)</f>
        <v>0</v>
      </c>
      <c r="N8" s="3" t="s">
        <v>60</v>
      </c>
      <c r="O8" s="3"/>
      <c r="P8" s="10"/>
      <c r="Q8" s="12">
        <f>COUNTIF(game1!$F$3:$F$201,Q1)</f>
        <v>0</v>
      </c>
      <c r="R8" s="3" t="s">
        <v>60</v>
      </c>
      <c r="S8" s="3"/>
      <c r="T8" s="10"/>
      <c r="U8" s="12">
        <f>COUNTIF(game1!$F$3:$F$201,U1)</f>
        <v>0</v>
      </c>
      <c r="V8" s="3" t="s">
        <v>60</v>
      </c>
      <c r="W8" s="3"/>
      <c r="X8" s="9"/>
      <c r="Y8" s="12">
        <f>COUNTIF(game1!$F$3:$F$201,Y1)</f>
        <v>0</v>
      </c>
      <c r="Z8" s="3" t="s">
        <v>60</v>
      </c>
      <c r="AA8" s="3"/>
      <c r="AB8" s="9"/>
    </row>
    <row r="9" spans="1:28" x14ac:dyDescent="0.3">
      <c r="A9" s="3">
        <f>I3+I19+M3+M19+Q3+Q19+U3+U19+Y19+Y3+I36+M36+Q36+U36+Y36</f>
        <v>29</v>
      </c>
      <c r="B9" s="2" t="s">
        <v>53</v>
      </c>
      <c r="C9" s="1"/>
      <c r="D9" s="8"/>
      <c r="E9" s="3">
        <f>COUNTIFS(game1!I3:I101,"б",game1!J3:J101,"+",game1!K3:K101,"+",game1!M3:M101,E7)+E11</f>
        <v>1</v>
      </c>
      <c r="F9" s="3" t="s">
        <v>52</v>
      </c>
      <c r="G9" s="24"/>
      <c r="H9" s="9"/>
      <c r="I9" s="3">
        <f>COUNTIFS(game1!$E$3:$E$201,I1,game1!$B$3:$B$201,"блок",game1!$C$3:$C$201,"+")</f>
        <v>0</v>
      </c>
      <c r="J9" s="3" t="s">
        <v>61</v>
      </c>
      <c r="K9" s="3"/>
      <c r="L9" s="10"/>
      <c r="M9" s="3">
        <f>COUNTIFS(game1!$E$3:$E$201,M1,game1!$B$3:$B$201,"блок",game1!$C$3:$C$201,"+")</f>
        <v>0</v>
      </c>
      <c r="N9" s="3" t="s">
        <v>61</v>
      </c>
      <c r="O9" s="3"/>
      <c r="P9" s="10"/>
      <c r="Q9" s="3">
        <f>COUNTIFS(game1!$E$3:$E$201,Q1,game1!$B$3:$B$201,"блок",game1!$C$3:$C$201,"+")</f>
        <v>1</v>
      </c>
      <c r="R9" s="3" t="s">
        <v>61</v>
      </c>
      <c r="S9" s="3"/>
      <c r="T9" s="10"/>
      <c r="U9" s="3">
        <f>COUNTIFS(game1!$E$3:$E$201,U1,game1!$B$3:$B$201,"блок",game1!$C$3:$C$201,"+")</f>
        <v>0</v>
      </c>
      <c r="V9" s="3" t="s">
        <v>61</v>
      </c>
      <c r="W9" s="3"/>
      <c r="X9" s="9"/>
      <c r="Y9" s="3">
        <f>COUNTIFS(game1!$E$3:$E$201,Y1,game1!$B$3:$B$201,"блок",game1!$C$3:$C$201,"+")</f>
        <v>0</v>
      </c>
      <c r="Z9" s="3" t="s">
        <v>61</v>
      </c>
      <c r="AA9" s="3"/>
      <c r="AB9" s="9"/>
    </row>
    <row r="10" spans="1:28" x14ac:dyDescent="0.3">
      <c r="A10" s="1">
        <f>A9/A8</f>
        <v>0.74358974358974361</v>
      </c>
      <c r="B10" s="2" t="s">
        <v>5</v>
      </c>
      <c r="C10" s="1"/>
      <c r="D10" s="8"/>
      <c r="E10" s="3">
        <f>COUNTIFS(game1!I3:I101,"бул",game1!J3:J101,"+",game1!M3:M101,E7)</f>
        <v>0</v>
      </c>
      <c r="F10" s="3" t="s">
        <v>55</v>
      </c>
      <c r="G10" s="24" t="str">
        <f>IFERROR((E10-E11)/E10,"нет бросоков")</f>
        <v>нет бросоков</v>
      </c>
      <c r="H10" s="9"/>
      <c r="I10" s="3">
        <f>COUNTIFS(game1!$E$3:$E$201,I1,game1!$B$3:$B$201,"бул",game1!$C$3:$C$201,"+")</f>
        <v>0</v>
      </c>
      <c r="J10" s="3" t="s">
        <v>55</v>
      </c>
      <c r="K10" s="24">
        <f>IFERROR(I11/I10,0)</f>
        <v>0</v>
      </c>
      <c r="L10" s="10"/>
      <c r="M10" s="3">
        <f>COUNTIFS(game1!$E$3:$E$201,M1,game1!$B$3:$B$201,"бул",game1!$C$3:$C$201,"+")</f>
        <v>0</v>
      </c>
      <c r="N10" s="3" t="s">
        <v>55</v>
      </c>
      <c r="O10" s="24">
        <f>IFERROR(M11/M10,0)</f>
        <v>0</v>
      </c>
      <c r="P10" s="10"/>
      <c r="Q10" s="3">
        <f>COUNTIFS(game1!$E$3:$E$201,Q1,game1!$B$3:$B$201,"бул",game1!$C$3:$C$201,"+")</f>
        <v>0</v>
      </c>
      <c r="R10" s="3" t="s">
        <v>55</v>
      </c>
      <c r="S10" s="24">
        <f>IFERROR(Q11/Q10,0)</f>
        <v>0</v>
      </c>
      <c r="T10" s="10"/>
      <c r="U10" s="3">
        <f>COUNTIFS(game1!$E$3:$E$201,U1,game1!$B$3:$B$201,"бул",game1!$C$3:$C$201,"+")</f>
        <v>0</v>
      </c>
      <c r="V10" s="3" t="s">
        <v>55</v>
      </c>
      <c r="W10" s="24">
        <f>IFERROR(U11/U10,0)</f>
        <v>0</v>
      </c>
      <c r="X10" s="9"/>
      <c r="Y10" s="3">
        <f>COUNTIFS(game1!$E$3:$E$201,Y1,game1!$B$3:$B$201,"бул",game1!$C$3:$C$201,"+")</f>
        <v>0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COUNTIFS(game1!I3:I101,"бул",game1!J3:J101,"+",game1!K3:K101,"+",game1!M3:M101,E7)</f>
        <v>0</v>
      </c>
      <c r="F11" s="3" t="s">
        <v>56</v>
      </c>
      <c r="G11" s="24"/>
      <c r="H11" s="9"/>
      <c r="I11" s="12">
        <f>COUNTIFS(game1!$E$3:$E$201,I1,game1!$B$3:$B$201,"бул",game1!$C$3:$C$201,"+",game1!$D$3:$D$201,"+")</f>
        <v>0</v>
      </c>
      <c r="J11" s="3" t="s">
        <v>57</v>
      </c>
      <c r="K11" s="24"/>
      <c r="L11" s="10"/>
      <c r="M11" s="12">
        <f>COUNTIFS(game1!$E$3:$E$201,M1,game1!$B$3:$B$201,"бул",game1!$C$3:$C$201,"+",game1!$D$3:$D$201,"+")</f>
        <v>0</v>
      </c>
      <c r="N11" s="3" t="s">
        <v>57</v>
      </c>
      <c r="O11" s="24"/>
      <c r="P11" s="10"/>
      <c r="Q11" s="12">
        <f>COUNTIFS(game1!$E$3:$E$201,Q1,game1!$B$3:$B$201,"бул",game1!$C$3:$C$201,"+",game1!$D$3:$D$201,"+")</f>
        <v>0</v>
      </c>
      <c r="R11" s="3" t="s">
        <v>57</v>
      </c>
      <c r="S11" s="24"/>
      <c r="T11" s="10"/>
      <c r="U11" s="12">
        <f>COUNTIFS(game1!$E$3:$E$201,U1,game1!$B$3:$B$201,"бул",game1!$C$3:$C$201,"+",game1!$D$3:$D$201,"+")</f>
        <v>0</v>
      </c>
      <c r="V11" s="3" t="s">
        <v>57</v>
      </c>
      <c r="W11" s="24"/>
      <c r="X11" s="9"/>
      <c r="Y11" s="12">
        <f>COUNTIFS(game1!$E$3:$E$201,Y1,game1!$B$3:$B$201,"бул",game1!$C$3:$C$201,"+",game1!$D$3:$D$201,"+")</f>
        <v>0</v>
      </c>
      <c r="Z11" s="3" t="s">
        <v>57</v>
      </c>
      <c r="AA11" s="24"/>
      <c r="AB11" s="9"/>
    </row>
    <row r="12" spans="1:28" x14ac:dyDescent="0.3">
      <c r="A12" s="3">
        <f>I12+I28+M12+M28+Q12+Q28+U12+U28+Y28+Y12+I45+M45+Q45+U45+Y45</f>
        <v>32</v>
      </c>
      <c r="B12" s="3" t="s">
        <v>85</v>
      </c>
      <c r="C12" s="24">
        <f>A13/A12</f>
        <v>0.53125</v>
      </c>
      <c r="D12" s="8"/>
      <c r="H12" s="9"/>
      <c r="I12" s="3">
        <f>COUNTIFS(game1!$E$3:$E$201,I1,game1!$B$3:$B$201,"вб")</f>
        <v>11</v>
      </c>
      <c r="J12" s="3" t="s">
        <v>63</v>
      </c>
      <c r="K12" s="24">
        <f>IFERROR(I13/I12,0)</f>
        <v>0.54545454545454541</v>
      </c>
      <c r="L12" s="10"/>
      <c r="M12" s="3">
        <f>COUNTIFS(game1!$E$3:$E$201,M1,game1!$B$3:$B$201,"вб")</f>
        <v>0</v>
      </c>
      <c r="N12" s="3" t="s">
        <v>63</v>
      </c>
      <c r="O12" s="24">
        <f>IFERROR(M13/M12,0)</f>
        <v>0</v>
      </c>
      <c r="P12" s="10"/>
      <c r="Q12" s="3">
        <f>COUNTIFS(game1!$E$3:$E$201,Q1,game1!$B$3:$B$201,"вб")</f>
        <v>0</v>
      </c>
      <c r="R12" s="3" t="s">
        <v>63</v>
      </c>
      <c r="S12" s="24">
        <f>IFERROR(Q13/Q12,0)</f>
        <v>0</v>
      </c>
      <c r="T12" s="10"/>
      <c r="U12" s="3">
        <f>COUNTIFS(game1!$E$3:$E$201,U1,game1!$B$3:$B$201,"вб")</f>
        <v>1</v>
      </c>
      <c r="V12" s="3" t="s">
        <v>63</v>
      </c>
      <c r="W12" s="24">
        <f>IFERROR(U13/U12,0)</f>
        <v>1</v>
      </c>
      <c r="X12" s="9"/>
      <c r="Y12" s="3">
        <f>COUNTIFS(game1!$E$3:$E$201,Y1,game1!$B$3:$B$201,"вб")</f>
        <v>0</v>
      </c>
      <c r="Z12" s="3" t="s">
        <v>63</v>
      </c>
      <c r="AA12" s="24">
        <f>IFERROR(Y13/Y12,0)</f>
        <v>0</v>
      </c>
      <c r="AB12" s="9"/>
    </row>
    <row r="13" spans="1:28" x14ac:dyDescent="0.3">
      <c r="A13" s="3">
        <f>I13+I29+M13+M29+Q13+Q29+U13+U29+Y29+Y13+I46+M46+Q46+U46+Y46</f>
        <v>17</v>
      </c>
      <c r="B13" s="3" t="s">
        <v>64</v>
      </c>
      <c r="C13" s="24"/>
      <c r="D13" s="8"/>
      <c r="H13" s="9"/>
      <c r="I13" s="3">
        <f>COUNTIFS(game1!$E$3:$E$201,I1,game1!$B$3:$B$201,"вб",game1!$C$3:$C$201,"+")</f>
        <v>6</v>
      </c>
      <c r="J13" s="3" t="s">
        <v>65</v>
      </c>
      <c r="K13" s="24"/>
      <c r="L13" s="10"/>
      <c r="M13" s="3">
        <f>COUNTIFS(game1!$E$3:$E$201,M1,game1!$B$3:$B$201,"вб",game1!$C$3:$C$201,"+")</f>
        <v>0</v>
      </c>
      <c r="N13" s="3" t="s">
        <v>65</v>
      </c>
      <c r="O13" s="24"/>
      <c r="P13" s="10"/>
      <c r="Q13" s="3">
        <f>COUNTIFS(game1!$E$3:$E$201,Q1,game1!$B$3:$B$201,"вб",game1!$C$3:$C$201,"+")</f>
        <v>0</v>
      </c>
      <c r="R13" s="3" t="s">
        <v>65</v>
      </c>
      <c r="S13" s="24"/>
      <c r="T13" s="10"/>
      <c r="U13" s="3">
        <f>COUNTIFS(game1!$E$3:$E$201,U1,game1!$B$3:$B$201,"вб",game1!$C$3:$C$201,"+")</f>
        <v>1</v>
      </c>
      <c r="V13" s="3" t="s">
        <v>65</v>
      </c>
      <c r="W13" s="24"/>
      <c r="X13" s="9"/>
      <c r="Y13" s="3">
        <f>COUNTIFS(game1!$E$3:$E$201,Y1,game1!$B$3:$B$201,"вб",game1!$C$3:$C$201,"+")</f>
        <v>0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>
        <f>COUNTIFS(game1!$E$3:$E$201,I1,game1!$B$3:$B$201,"ош",game1!$C$3:$C$201,"+")</f>
        <v>0</v>
      </c>
      <c r="J14" s="3" t="s">
        <v>66</v>
      </c>
      <c r="K14" s="1"/>
      <c r="L14" s="10"/>
      <c r="M14" s="3">
        <f>COUNTIFS(game1!$E$3:$E$201,M1,game1!$B$3:$B$201,"ош",game1!$C$3:$C$201,"+")</f>
        <v>0</v>
      </c>
      <c r="N14" s="3" t="s">
        <v>66</v>
      </c>
      <c r="O14" s="1"/>
      <c r="P14" s="10"/>
      <c r="Q14" s="3">
        <f>COUNTIFS(game1!$E$3:$E$201,Q1,game1!$B$3:$B$201,"ош",game1!$C$3:$C$201,"+")</f>
        <v>0</v>
      </c>
      <c r="R14" s="3" t="s">
        <v>66</v>
      </c>
      <c r="S14" s="1"/>
      <c r="T14" s="10"/>
      <c r="U14" s="3">
        <f>COUNTIFS(game1!$E$3:$E$201,U1,game1!$B$3:$B$201,"ош",game1!$C$3:$C$201,"+")</f>
        <v>0</v>
      </c>
      <c r="V14" s="3" t="s">
        <v>66</v>
      </c>
      <c r="W14" s="1"/>
      <c r="X14" s="9"/>
      <c r="Y14" s="3">
        <f>COUNTIFS(game1!$E$3:$E$201,Y1,game1!$B$3:$B$201,"ош",game1!$C$3:$C$201,"+")</f>
        <v>0</v>
      </c>
      <c r="Z14" s="3" t="s">
        <v>66</v>
      </c>
      <c r="AA14" s="1"/>
      <c r="AB14" s="9"/>
    </row>
    <row r="15" spans="1:28" x14ac:dyDescent="0.3">
      <c r="A15" s="3">
        <f>I14+I30+M14+M30+Q14+Q30+U14+U30+Y30+Y14+I47+M47+Q47+U47+Y47</f>
        <v>2</v>
      </c>
      <c r="B15" s="3" t="s">
        <v>67</v>
      </c>
      <c r="C15" s="1"/>
      <c r="D15" s="8"/>
      <c r="H15" s="9"/>
      <c r="I15" s="3">
        <f>COUNTIFS(game1!$E$3:$E$201,I1,game1!$B$3:$B$201,"отбор",game1!$C$3:$C$201,"+")</f>
        <v>0</v>
      </c>
      <c r="J15" s="3" t="s">
        <v>68</v>
      </c>
      <c r="K15" s="1"/>
      <c r="L15" s="10"/>
      <c r="M15" s="3">
        <f>COUNTIFS(game1!$E$3:$E$201,M1,game1!$B$3:$B$201,"отбор",game1!$C$3:$C$201,"+")</f>
        <v>0</v>
      </c>
      <c r="N15" s="3" t="s">
        <v>68</v>
      </c>
      <c r="O15" s="1"/>
      <c r="P15" s="10"/>
      <c r="Q15" s="3">
        <f>COUNTIFS(game1!$E$3:$E$201,Q1,game1!$B$3:$B$201,"отбор",game1!$C$3:$C$201,"+")</f>
        <v>0</v>
      </c>
      <c r="R15" s="3" t="s">
        <v>68</v>
      </c>
      <c r="S15" s="1"/>
      <c r="T15" s="10"/>
      <c r="U15" s="3">
        <f>COUNTIFS(game1!$E$3:$E$201,U1,game1!$B$3:$B$201,"отбор",game1!$C$3:$C$201,"+")</f>
        <v>0</v>
      </c>
      <c r="V15" s="3" t="s">
        <v>68</v>
      </c>
      <c r="W15" s="1"/>
      <c r="X15" s="9"/>
      <c r="Y15" s="3">
        <f>COUNTIFS(game1!$E$3:$E$201,Y1,game1!$B$3:$B$201,"отбор",game1!$C$3:$C$201,"+")</f>
        <v>0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SUMIF(game1!$O$2:$O$21,I1,game1!$P$2:$P$10)</f>
        <v>2</v>
      </c>
      <c r="J16" s="3" t="s">
        <v>69</v>
      </c>
      <c r="K16" s="1"/>
      <c r="L16" s="10"/>
      <c r="M16" s="3">
        <f ca="1">SUMIF(game1!$O$2:$O$21,M1,game1!$P$2:$P$10)</f>
        <v>2</v>
      </c>
      <c r="N16" s="3" t="s">
        <v>69</v>
      </c>
      <c r="O16" s="1"/>
      <c r="P16" s="10"/>
      <c r="Q16" s="3">
        <f ca="1">SUMIF(game1!$O$2:$O$21,Q1,game1!$P$2:$P$10)</f>
        <v>1</v>
      </c>
      <c r="R16" s="3" t="s">
        <v>69</v>
      </c>
      <c r="S16" s="1"/>
      <c r="T16" s="10"/>
      <c r="U16" s="3">
        <f ca="1">SUMIF(game1!$O$2:$O$21,U1,game1!$P$2:$P$10)</f>
        <v>1</v>
      </c>
      <c r="V16" s="3" t="s">
        <v>69</v>
      </c>
      <c r="W16" s="1"/>
      <c r="X16" s="9"/>
      <c r="Y16" s="3">
        <f ca="1">SUMIF(game1!$O$2:$O$21,Y1,game1!$P$2:$P$10)</f>
        <v>1</v>
      </c>
      <c r="Z16" s="3" t="s">
        <v>69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70</v>
      </c>
      <c r="C17" s="3"/>
      <c r="D17" s="8"/>
      <c r="H17" s="9"/>
      <c r="I17" s="25" t="s">
        <v>71</v>
      </c>
      <c r="J17" s="25"/>
      <c r="K17" s="25" t="s">
        <v>43</v>
      </c>
      <c r="L17" s="10"/>
      <c r="M17" s="25" t="s">
        <v>72</v>
      </c>
      <c r="N17" s="25"/>
      <c r="O17" s="25" t="s">
        <v>43</v>
      </c>
      <c r="P17" s="10"/>
      <c r="Q17" s="25" t="s">
        <v>73</v>
      </c>
      <c r="R17" s="25"/>
      <c r="S17" s="25" t="s">
        <v>43</v>
      </c>
      <c r="T17" s="10"/>
      <c r="U17" s="25" t="s">
        <v>74</v>
      </c>
      <c r="V17" s="25"/>
      <c r="W17" s="25" t="s">
        <v>43</v>
      </c>
      <c r="X17" s="9"/>
      <c r="Y17" s="25" t="s">
        <v>75</v>
      </c>
      <c r="Z17" s="25"/>
      <c r="AA17" s="25" t="s">
        <v>43</v>
      </c>
      <c r="AB17" s="9"/>
    </row>
    <row r="18" spans="1:28" x14ac:dyDescent="0.3">
      <c r="A18" s="3">
        <f>I9+I25+M9+M25+Q9+Q25+U9+U25+Y25+Y9+I42+M42+Q42+U42+Y42</f>
        <v>5</v>
      </c>
      <c r="B18" s="3" t="s">
        <v>76</v>
      </c>
      <c r="C18" s="3"/>
      <c r="D18" s="8"/>
      <c r="H18" s="9"/>
      <c r="I18" s="3">
        <f>COUNTIFS(game1!$E$3:$E$201,I17,game1!$B$3:$B$201,"п")</f>
        <v>2</v>
      </c>
      <c r="J18" s="3" t="s">
        <v>51</v>
      </c>
      <c r="K18" s="24">
        <f>IFERROR(I19/I18,0)</f>
        <v>1</v>
      </c>
      <c r="L18" s="10"/>
      <c r="M18" s="3">
        <f>COUNTIFS(game1!$E$3:$E$201,M17,game1!$B$3:$B$201,"п")</f>
        <v>0</v>
      </c>
      <c r="N18" s="3" t="s">
        <v>51</v>
      </c>
      <c r="O18" s="24">
        <f>IFERROR(M19/M18,0)</f>
        <v>0</v>
      </c>
      <c r="P18" s="10"/>
      <c r="Q18" s="3">
        <f>COUNTIFS(game1!$E$3:$E$201,Q17,game1!$B$3:$B$201,"п")</f>
        <v>2</v>
      </c>
      <c r="R18" s="3" t="s">
        <v>51</v>
      </c>
      <c r="S18" s="24">
        <f>IFERROR(Q19/Q18,0)</f>
        <v>0</v>
      </c>
      <c r="T18" s="10"/>
      <c r="U18" s="3">
        <f>COUNTIFS(game1!$E$3:$E$201,U17,game1!$B$3:$B$201,"п")</f>
        <v>0</v>
      </c>
      <c r="V18" s="3" t="s">
        <v>51</v>
      </c>
      <c r="W18" s="24">
        <f>IFERROR(U19/U18,0)</f>
        <v>0</v>
      </c>
      <c r="X18" s="9"/>
      <c r="Y18" s="3">
        <f>COUNTIFS(game1!$E$3:$E$201,Y17,game1!$B$3:$B$201,"п")</f>
        <v>3</v>
      </c>
      <c r="Z18" s="3" t="s">
        <v>51</v>
      </c>
      <c r="AA18" s="24">
        <f>IFERROR(Y19/Y18,0)</f>
        <v>1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COUNTIFS(game1!$E$3:$E$201,I17,game1!$B$3:$B$201,"п",game1!$C$3:$C$201,"+")</f>
        <v>2</v>
      </c>
      <c r="J19" s="3" t="s">
        <v>53</v>
      </c>
      <c r="K19" s="24"/>
      <c r="L19" s="10"/>
      <c r="M19" s="3">
        <f>COUNTIFS(game1!$E$3:$E$201,M17,game1!$B$3:$B$201,"п",game1!$C$3:$C$201,"+")</f>
        <v>0</v>
      </c>
      <c r="N19" s="3" t="s">
        <v>53</v>
      </c>
      <c r="O19" s="24"/>
      <c r="P19" s="10"/>
      <c r="Q19" s="3">
        <f>COUNTIFS(game1!$E$3:$E$201,Q17,game1!$B$3:$B$201,"п",game1!$C$3:$C$201,"+")</f>
        <v>0</v>
      </c>
      <c r="R19" s="3" t="s">
        <v>53</v>
      </c>
      <c r="S19" s="24"/>
      <c r="T19" s="10"/>
      <c r="U19" s="3">
        <f>COUNTIFS(game1!$E$3:$E$201,U17,game1!$B$3:$B$201,"п",game1!$C$3:$C$201,"+")</f>
        <v>0</v>
      </c>
      <c r="V19" s="3" t="s">
        <v>53</v>
      </c>
      <c r="W19" s="24"/>
      <c r="X19" s="9"/>
      <c r="Y19" s="3">
        <f>COUNTIFS(game1!$E$3:$E$201,Y17,game1!$B$3:$B$201,"п",game1!$C$3:$C$201,"+")</f>
        <v>3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25" t="s">
        <v>14</v>
      </c>
      <c r="F20" s="25"/>
      <c r="G20" s="25" t="s">
        <v>43</v>
      </c>
      <c r="H20" s="9"/>
      <c r="I20" s="3">
        <f>COUNTIFS(game1!$E$3:$E$201,I17,game1!$B$3:$B$201,"б")</f>
        <v>0</v>
      </c>
      <c r="J20" s="3" t="s">
        <v>50</v>
      </c>
      <c r="K20" s="24">
        <f>IFERROR(I21/I20,0)</f>
        <v>0</v>
      </c>
      <c r="L20" s="10"/>
      <c r="M20" s="3">
        <f>COUNTIFS(game1!$E$3:$E$201,M17,game1!$B$3:$B$201,"б")</f>
        <v>2</v>
      </c>
      <c r="N20" s="3" t="s">
        <v>50</v>
      </c>
      <c r="O20" s="24">
        <f>IFERROR(M21/M20,0)</f>
        <v>0.5</v>
      </c>
      <c r="P20" s="10"/>
      <c r="Q20" s="3">
        <f>COUNTIFS(game1!$E$3:$E$201,Q17,game1!$B$3:$B$201,"б")</f>
        <v>0</v>
      </c>
      <c r="R20" s="3" t="s">
        <v>50</v>
      </c>
      <c r="S20" s="24">
        <f>IFERROR(Q21/Q20,0)</f>
        <v>0</v>
      </c>
      <c r="T20" s="10"/>
      <c r="U20" s="3">
        <f>COUNTIFS(game1!$E$3:$E$201,U17,game1!$B$3:$B$201,"б")</f>
        <v>0</v>
      </c>
      <c r="V20" s="3" t="s">
        <v>50</v>
      </c>
      <c r="W20" s="24">
        <f>IFERROR(U21/U20,0)</f>
        <v>0</v>
      </c>
      <c r="X20" s="9"/>
      <c r="Y20" s="3">
        <f>COUNTIFS(game1!$E$3:$E$201,Y17,game1!$B$3:$B$201,"б")</f>
        <v>3</v>
      </c>
      <c r="Z20" s="3" t="s">
        <v>50</v>
      </c>
      <c r="AA20" s="24">
        <f>IFERROR(Y21/Y20,0)</f>
        <v>1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>
        <f>COUNTIFS(game1!$B$3:$B$201,"б",game1!$C$3:$C$201,"+",game1!$G$3:$G$201,E20)+E23</f>
        <v>8</v>
      </c>
      <c r="F21" s="3" t="s">
        <v>50</v>
      </c>
      <c r="G21" s="24">
        <f>(E21-E22)/E21</f>
        <v>0.625</v>
      </c>
      <c r="H21" s="9"/>
      <c r="I21" s="3">
        <f>COUNTIFS(game1!$E$3:$E$201,I17,game1!$B$3:$B$201,"б",game1!$C$3:$C$201,"+")</f>
        <v>0</v>
      </c>
      <c r="J21" s="3" t="s">
        <v>54</v>
      </c>
      <c r="K21" s="24"/>
      <c r="L21" s="10"/>
      <c r="M21" s="3">
        <f>COUNTIFS(game1!$E$3:$E$201,M17,game1!$B$3:$B$201,"б",game1!$C$3:$C$201,"+")</f>
        <v>1</v>
      </c>
      <c r="N21" s="3" t="s">
        <v>54</v>
      </c>
      <c r="O21" s="24"/>
      <c r="P21" s="10"/>
      <c r="Q21" s="3">
        <f>COUNTIFS(game1!$E$3:$E$201,Q17,game1!$B$3:$B$201,"б",game1!$C$3:$C$201,"+")</f>
        <v>0</v>
      </c>
      <c r="R21" s="3" t="s">
        <v>54</v>
      </c>
      <c r="S21" s="24"/>
      <c r="T21" s="10"/>
      <c r="U21" s="3">
        <f>COUNTIFS(game1!$E$3:$E$201,U17,game1!$B$3:$B$201,"б",game1!$C$3:$C$201,"+")</f>
        <v>0</v>
      </c>
      <c r="V21" s="3" t="s">
        <v>54</v>
      </c>
      <c r="W21" s="24"/>
      <c r="X21" s="9"/>
      <c r="Y21" s="3">
        <f>COUNTIFS(game1!$E$3:$E$201,Y17,game1!$B$3:$B$201,"б",game1!$C$3:$C$201,"+")</f>
        <v>3</v>
      </c>
      <c r="Z21" s="3" t="s">
        <v>54</v>
      </c>
      <c r="AA21" s="24"/>
      <c r="AB21" s="9"/>
    </row>
    <row r="22" spans="1:28" x14ac:dyDescent="0.3">
      <c r="A22" s="15" t="s">
        <v>44</v>
      </c>
      <c r="B22" s="3" t="s">
        <v>103</v>
      </c>
      <c r="C22" s="3">
        <f ca="1">I16</f>
        <v>2</v>
      </c>
      <c r="D22" s="8"/>
      <c r="E22" s="3">
        <f>COUNTIFS(game1!$B$3:$B$201,"б",game1!$C$3:$C$201,"+",game1!$D$3:D201,"+",game1!$G$3:$G$201,E20)+E24</f>
        <v>3</v>
      </c>
      <c r="F22" s="3" t="s">
        <v>52</v>
      </c>
      <c r="G22" s="24"/>
      <c r="H22" s="9"/>
      <c r="I22" s="12">
        <f>COUNTIFS(game1!$E$3:$E$201,I17,game1!$B$3:$B$201,"б",game1!$C$3:$C$201,"+",game1!$D$3:$D$201,"+")</f>
        <v>0</v>
      </c>
      <c r="J22" s="3" t="s">
        <v>57</v>
      </c>
      <c r="K22" s="1">
        <f>IFERROR(I22/I21,0)</f>
        <v>0</v>
      </c>
      <c r="L22" s="10"/>
      <c r="M22" s="12">
        <f>COUNTIFS(game1!$E$3:$E$201,M17,game1!$B$3:$B$201,"б",game1!$C$3:$C$201,"+",game1!$D$3:$D$201,"+")</f>
        <v>0</v>
      </c>
      <c r="N22" s="3" t="s">
        <v>57</v>
      </c>
      <c r="O22" s="1">
        <f>IFERROR(M22/M21,0)</f>
        <v>0</v>
      </c>
      <c r="P22" s="10"/>
      <c r="Q22" s="12">
        <f>COUNTIFS(game1!$E$3:$E$201,Q17,game1!$B$3:$B$201,"б",game1!$C$3:$C$201,"+",game1!$D$3:$D$201,"+")</f>
        <v>0</v>
      </c>
      <c r="R22" s="3" t="s">
        <v>57</v>
      </c>
      <c r="S22" s="1">
        <f>IFERROR(Q22/Q21,0)</f>
        <v>0</v>
      </c>
      <c r="T22" s="10"/>
      <c r="U22" s="12">
        <f>COUNTIFS(game1!$E$3:$E$201,U17,game1!$B$3:$B$201,"б",game1!$C$3:$C$201,"+",game1!$D$3:$D$201,"+")</f>
        <v>0</v>
      </c>
      <c r="V22" s="3" t="s">
        <v>57</v>
      </c>
      <c r="W22" s="1">
        <f>IFERROR(U22/U21,0)</f>
        <v>0</v>
      </c>
      <c r="X22" s="9"/>
      <c r="Y22" s="12">
        <f>COUNTIFS(game1!$E$3:$E$201,Y17,game1!$B$3:$B$201,"б",game1!$C$3:$C$201,"+",game1!$D$3:$D$201,"+")</f>
        <v>2</v>
      </c>
      <c r="Z22" s="3" t="s">
        <v>57</v>
      </c>
      <c r="AA22" s="1">
        <f>IFERROR(Y22/Y21,0)</f>
        <v>0.66666666666666663</v>
      </c>
      <c r="AB22" s="9"/>
    </row>
    <row r="23" spans="1:28" x14ac:dyDescent="0.3">
      <c r="A23" s="15" t="s">
        <v>45</v>
      </c>
      <c r="B23" s="3" t="s">
        <v>104</v>
      </c>
      <c r="C23" s="3">
        <f ca="1">M16</f>
        <v>2</v>
      </c>
      <c r="D23" s="8"/>
      <c r="E23" s="3">
        <f>COUNTIFS(game1!$B$3:$B$201,"бул",game1!$C$3:$C$201,"+",game1!$G$3:$G$201,E20)</f>
        <v>0</v>
      </c>
      <c r="F23" s="3" t="s">
        <v>55</v>
      </c>
      <c r="G23" s="24" t="str">
        <f>IFERROR((E23-E24)/E23,"нет бросоков")</f>
        <v>нет бросоков</v>
      </c>
      <c r="H23" s="9"/>
      <c r="I23" s="3">
        <f>COUNTIFS(game1!$E$3:$E$201,I17,game1!$B$3:$B$201,"фол",game1!$C$3:$C$201,"+")</f>
        <v>0</v>
      </c>
      <c r="J23" s="3" t="s">
        <v>34</v>
      </c>
      <c r="K23" s="1">
        <f>IFERROR(I23/$A$6,0)</f>
        <v>0</v>
      </c>
      <c r="L23" s="10"/>
      <c r="M23" s="3">
        <f>COUNTIFS(game1!$E$3:$E$201,M17,game1!$B$3:$B$201,"фол",game1!$C$3:$C$201,"+")</f>
        <v>0</v>
      </c>
      <c r="N23" s="3" t="s">
        <v>34</v>
      </c>
      <c r="O23" s="1">
        <f>IFERROR(M23/$A$6,0)</f>
        <v>0</v>
      </c>
      <c r="P23" s="10"/>
      <c r="Q23" s="3">
        <f>COUNTIFS(game1!$E$3:$E$201,Q17,game1!$B$3:$B$201,"фол",game1!$C$3:$C$201,"+")</f>
        <v>0</v>
      </c>
      <c r="R23" s="3" t="s">
        <v>34</v>
      </c>
      <c r="S23" s="1">
        <f>IFERROR(Q23/$A$6,0)</f>
        <v>0</v>
      </c>
      <c r="T23" s="10"/>
      <c r="U23" s="3">
        <f>COUNTIFS(game1!$E$3:$E$201,U17,game1!$B$3:$B$201,"фол",game1!$C$3:$C$201,"+")</f>
        <v>0</v>
      </c>
      <c r="V23" s="3" t="s">
        <v>34</v>
      </c>
      <c r="W23" s="1">
        <f>IFERROR(U23/$A$6,0)</f>
        <v>0</v>
      </c>
      <c r="X23" s="9"/>
      <c r="Y23" s="3">
        <f>COUNTIFS(game1!$E$3:$E$201,Y17,game1!$B$3:$B$201,"фол",game1!$C$3:$C$201,"+")</f>
        <v>0</v>
      </c>
      <c r="Z23" s="3" t="s">
        <v>34</v>
      </c>
      <c r="AA23" s="1">
        <f>IFERROR(Y23/$A$6,0)</f>
        <v>0</v>
      </c>
      <c r="AB23" s="9"/>
    </row>
    <row r="24" spans="1:28" x14ac:dyDescent="0.3">
      <c r="A24" s="15" t="s">
        <v>46</v>
      </c>
      <c r="B24" s="3" t="s">
        <v>104</v>
      </c>
      <c r="C24" s="3">
        <f ca="1">Q16</f>
        <v>1</v>
      </c>
      <c r="D24" s="8"/>
      <c r="E24" s="3">
        <f>COUNTIFS(game1!$B$3:$B$201,"бул",game1!$C$3:$C$201,"+",game1!$D$3:$D$201,"+",game1!$G$3:$G$201,E20)</f>
        <v>0</v>
      </c>
      <c r="F24" s="3" t="s">
        <v>56</v>
      </c>
      <c r="G24" s="24"/>
      <c r="H24" s="9"/>
      <c r="I24" s="12">
        <f>COUNTIF(game1!$F$3:$F$201,I17)</f>
        <v>0</v>
      </c>
      <c r="J24" s="3" t="s">
        <v>60</v>
      </c>
      <c r="K24" s="3"/>
      <c r="L24" s="10"/>
      <c r="M24" s="12">
        <f>COUNTIF(game1!$F$3:$F$201,M17)</f>
        <v>0</v>
      </c>
      <c r="N24" s="3" t="s">
        <v>60</v>
      </c>
      <c r="O24" s="3"/>
      <c r="P24" s="10"/>
      <c r="Q24" s="12">
        <f>COUNTIF(game1!$F$3:$F$201,Q17)</f>
        <v>0</v>
      </c>
      <c r="R24" s="3" t="s">
        <v>60</v>
      </c>
      <c r="S24" s="3"/>
      <c r="T24" s="10"/>
      <c r="U24" s="12">
        <f>COUNTIF(game1!$F$3:$F$201,U17)</f>
        <v>0</v>
      </c>
      <c r="V24" s="3" t="s">
        <v>60</v>
      </c>
      <c r="W24" s="3"/>
      <c r="X24" s="9"/>
      <c r="Y24" s="12">
        <f>COUNTIF(game1!$F$3:$F$201,Y17)</f>
        <v>1</v>
      </c>
      <c r="Z24" s="3" t="s">
        <v>60</v>
      </c>
      <c r="AA24" s="3"/>
      <c r="AB24" s="9"/>
    </row>
    <row r="25" spans="1:28" x14ac:dyDescent="0.3">
      <c r="A25" s="15" t="s">
        <v>47</v>
      </c>
      <c r="B25" s="3" t="s">
        <v>105</v>
      </c>
      <c r="C25" s="3">
        <f ca="1">U16</f>
        <v>1</v>
      </c>
      <c r="D25" s="8"/>
      <c r="H25" s="9"/>
      <c r="I25" s="3">
        <f>COUNTIFS(game1!$E$3:$E$201,I17,game1!$B$3:$B$201,"блок",game1!$C$3:$C$201,"+")</f>
        <v>0</v>
      </c>
      <c r="J25" s="3" t="s">
        <v>61</v>
      </c>
      <c r="K25" s="3"/>
      <c r="L25" s="10"/>
      <c r="M25" s="3">
        <f>COUNTIFS(game1!$E$3:$E$201,M17,game1!$B$3:$B$201,"блок",game1!$C$3:$C$201,"+")</f>
        <v>0</v>
      </c>
      <c r="N25" s="3" t="s">
        <v>61</v>
      </c>
      <c r="O25" s="3"/>
      <c r="P25" s="10"/>
      <c r="Q25" s="3">
        <f>COUNTIFS(game1!$E$3:$E$201,Q17,game1!$B$3:$B$201,"блок",game1!$C$3:$C$201,"+")</f>
        <v>0</v>
      </c>
      <c r="R25" s="3" t="s">
        <v>61</v>
      </c>
      <c r="S25" s="3"/>
      <c r="T25" s="10"/>
      <c r="U25" s="3">
        <f>COUNTIFS(game1!$E$3:$E$201,U17,game1!$B$3:$B$201,"блок",game1!$C$3:$C$201,"+")</f>
        <v>0</v>
      </c>
      <c r="V25" s="3" t="s">
        <v>61</v>
      </c>
      <c r="W25" s="3"/>
      <c r="X25" s="9"/>
      <c r="Y25" s="3">
        <f>COUNTIFS(game1!$E$3:$E$201,Y17,game1!$B$3:$B$201,"блок",game1!$C$3:$C$201,"+")</f>
        <v>0</v>
      </c>
      <c r="Z25" s="3" t="s">
        <v>61</v>
      </c>
      <c r="AA25" s="3"/>
      <c r="AB25" s="9"/>
    </row>
    <row r="26" spans="1:28" x14ac:dyDescent="0.3">
      <c r="A26" s="15" t="s">
        <v>48</v>
      </c>
      <c r="B26" s="3" t="s">
        <v>104</v>
      </c>
      <c r="C26" s="3">
        <f ca="1">Y16</f>
        <v>1</v>
      </c>
      <c r="D26" s="8"/>
      <c r="E26" s="25" t="s">
        <v>32</v>
      </c>
      <c r="F26" s="25"/>
      <c r="G26" s="25" t="s">
        <v>43</v>
      </c>
      <c r="H26" s="9"/>
      <c r="I26" s="3">
        <f>COUNTIFS(game1!$E$3:$E$201,I17,game1!$B$3:$B$201,"бул",game1!$C$3:$C$201,"+")</f>
        <v>0</v>
      </c>
      <c r="J26" s="3" t="s">
        <v>55</v>
      </c>
      <c r="K26" s="24">
        <f>IFERROR(I27/I26,0)</f>
        <v>0</v>
      </c>
      <c r="L26" s="10"/>
      <c r="M26" s="3">
        <f>COUNTIFS(game1!$E$3:$E$201,M17,game1!$B$3:$B$201,"бул",game1!$C$3:$C$201,"+")</f>
        <v>0</v>
      </c>
      <c r="N26" s="3" t="s">
        <v>55</v>
      </c>
      <c r="O26" s="24">
        <f>IFERROR(M27/M26,0)</f>
        <v>0</v>
      </c>
      <c r="P26" s="10"/>
      <c r="Q26" s="3">
        <f>COUNTIFS(game1!$E$3:$E$201,Q17,game1!$B$3:$B$201,"бул",game1!$C$3:$C$201,"+")</f>
        <v>0</v>
      </c>
      <c r="R26" s="3" t="s">
        <v>55</v>
      </c>
      <c r="S26" s="24">
        <f>IFERROR(Q27/Q26,0)</f>
        <v>0</v>
      </c>
      <c r="T26" s="10"/>
      <c r="U26" s="3">
        <f>COUNTIFS(game1!$E$3:$E$201,U17,game1!$B$3:$B$201,"бул",game1!$C$3:$C$201,"+")</f>
        <v>0</v>
      </c>
      <c r="V26" s="3" t="s">
        <v>55</v>
      </c>
      <c r="W26" s="24">
        <f>IFERROR(U27/U26,0)</f>
        <v>0</v>
      </c>
      <c r="X26" s="9"/>
      <c r="Y26" s="3">
        <f>COUNTIFS(game1!$E$3:$E$201,Y17,game1!$B$3:$B$201,"бул",game1!$C$3:$C$201,"+")</f>
        <v>0</v>
      </c>
      <c r="Z26" s="3" t="s">
        <v>55</v>
      </c>
      <c r="AA26" s="24">
        <f>IFERROR(Y27/Y26,0)</f>
        <v>0</v>
      </c>
      <c r="AB26" s="9"/>
    </row>
    <row r="27" spans="1:28" x14ac:dyDescent="0.3">
      <c r="A27" s="15" t="s">
        <v>71</v>
      </c>
      <c r="B27" s="3" t="s">
        <v>104</v>
      </c>
      <c r="C27" s="3">
        <f ca="1">I32</f>
        <v>0</v>
      </c>
      <c r="D27" s="8"/>
      <c r="E27" s="3">
        <f>COUNTIFS(game1!$B$3:$B$201,"б",game1!$C$3:$C$201,"+",game1!$G$3:$G$201,E26)+E29</f>
        <v>6</v>
      </c>
      <c r="F27" s="3" t="s">
        <v>50</v>
      </c>
      <c r="G27" s="24">
        <f>(E27-E28)/E27</f>
        <v>0.66666666666666663</v>
      </c>
      <c r="H27" s="9"/>
      <c r="I27" s="12">
        <f>COUNTIFS(game1!$E$3:$E$201,I17,game1!$B$3:$B$201,"бул",game1!$C$3:$C$201,"+",game1!$D$3:$D$201,"+")</f>
        <v>0</v>
      </c>
      <c r="J27" s="3" t="s">
        <v>57</v>
      </c>
      <c r="K27" s="24"/>
      <c r="L27" s="10"/>
      <c r="M27" s="12">
        <f>COUNTIFS(game1!$E$3:$E$201,M17,game1!$B$3:$B$201,"бул",game1!$C$3:$C$201,"+",game1!$D$3:$D$201,"+")</f>
        <v>0</v>
      </c>
      <c r="N27" s="3" t="s">
        <v>57</v>
      </c>
      <c r="O27" s="24"/>
      <c r="P27" s="10"/>
      <c r="Q27" s="12">
        <f>COUNTIFS(game1!$E$3:$E$201,Q17,game1!$B$3:$B$201,"бул",game1!$C$3:$C$201,"+",game1!$D$3:$D$201,"+")</f>
        <v>0</v>
      </c>
      <c r="R27" s="3" t="s">
        <v>57</v>
      </c>
      <c r="S27" s="24"/>
      <c r="T27" s="10"/>
      <c r="U27" s="12">
        <f>COUNTIFS(game1!$E$3:$E$201,U17,game1!$B$3:$B$201,"бул",game1!$C$3:$C$201,"+",game1!$D$3:$D$201,"+")</f>
        <v>0</v>
      </c>
      <c r="V27" s="3" t="s">
        <v>57</v>
      </c>
      <c r="W27" s="24"/>
      <c r="X27" s="9"/>
      <c r="Y27" s="12">
        <f>COUNTIFS(game1!$E$3:$E$201,Y17,game1!$B$3:$B$201,"бул",game1!$C$3:$C$201,"+",game1!$D$3:$D$201,"+")</f>
        <v>0</v>
      </c>
      <c r="Z27" s="3" t="s">
        <v>57</v>
      </c>
      <c r="AA27" s="24"/>
      <c r="AB27" s="9"/>
    </row>
    <row r="28" spans="1:28" x14ac:dyDescent="0.3">
      <c r="A28" s="15" t="s">
        <v>72</v>
      </c>
      <c r="B28" s="3" t="s">
        <v>104</v>
      </c>
      <c r="C28" s="3">
        <f ca="1">M32</f>
        <v>0</v>
      </c>
      <c r="D28" s="8"/>
      <c r="E28" s="3">
        <f>COUNTIFS(game1!$B$3:$B$201,"б",game1!$C$3:$C$201,"+",game1!$D$3:D201,"+",game1!$G$3:$G$201,E26)+E30</f>
        <v>2</v>
      </c>
      <c r="F28" s="3" t="s">
        <v>52</v>
      </c>
      <c r="G28" s="24"/>
      <c r="H28" s="9"/>
      <c r="I28" s="3">
        <f>COUNTIFS(game1!$E$3:$E$201,I17,game1!$B$3:$B$201,"вб")</f>
        <v>9</v>
      </c>
      <c r="J28" s="3" t="s">
        <v>63</v>
      </c>
      <c r="K28" s="24">
        <f>IFERROR(I29/I28,0)</f>
        <v>0.44444444444444442</v>
      </c>
      <c r="L28" s="10"/>
      <c r="M28" s="3">
        <f>COUNTIFS(game1!$E$3:$E$201,M17,game1!$B$3:$B$201,"вб")</f>
        <v>0</v>
      </c>
      <c r="N28" s="3" t="s">
        <v>63</v>
      </c>
      <c r="O28" s="24">
        <f>IFERROR(M29/M28,0)</f>
        <v>0</v>
      </c>
      <c r="P28" s="10"/>
      <c r="Q28" s="3">
        <f>COUNTIFS(game1!$E$3:$E$201,Q17,game1!$B$3:$B$201,"вб")</f>
        <v>0</v>
      </c>
      <c r="R28" s="3" t="s">
        <v>63</v>
      </c>
      <c r="S28" s="24">
        <f>IFERROR(Q29/Q28,0)</f>
        <v>0</v>
      </c>
      <c r="T28" s="10"/>
      <c r="U28" s="3">
        <f>COUNTIFS(game1!$E$3:$E$201,U17,game1!$B$3:$B$201,"вб")</f>
        <v>0</v>
      </c>
      <c r="V28" s="3" t="s">
        <v>63</v>
      </c>
      <c r="W28" s="24">
        <f>IFERROR(U29/U28,0)</f>
        <v>0</v>
      </c>
      <c r="X28" s="9"/>
      <c r="Y28" s="3">
        <f>COUNTIFS(game1!$E$3:$E$201,Y17,game1!$B$3:$B$201,"вб")</f>
        <v>0</v>
      </c>
      <c r="Z28" s="3" t="s">
        <v>63</v>
      </c>
      <c r="AA28" s="24">
        <f>IFERROR(Y29/Y28,0)</f>
        <v>0</v>
      </c>
      <c r="AB28" s="9"/>
    </row>
    <row r="29" spans="1:28" x14ac:dyDescent="0.3">
      <c r="A29" s="15" t="s">
        <v>73</v>
      </c>
      <c r="B29" s="3" t="s">
        <v>104</v>
      </c>
      <c r="C29" s="3">
        <f ca="1">Q32</f>
        <v>0</v>
      </c>
      <c r="D29" s="8"/>
      <c r="E29" s="3">
        <f>COUNTIFS(game1!$B$3:$B$201,"бул",game1!$C$3:$C$201,"+",game1!$G$3:$G$201,E26)</f>
        <v>0</v>
      </c>
      <c r="F29" s="3" t="s">
        <v>55</v>
      </c>
      <c r="G29" s="24" t="str">
        <f>IFERROR((E29-E30)/E29,"нет бросоков")</f>
        <v>нет бросоков</v>
      </c>
      <c r="H29" s="9"/>
      <c r="I29" s="3">
        <f>COUNTIFS(game1!$E$3:$E$201,I17,game1!$B$3:$B$201,"вб",game1!$C$3:$C$201,"+")</f>
        <v>4</v>
      </c>
      <c r="J29" s="3" t="s">
        <v>65</v>
      </c>
      <c r="K29" s="24"/>
      <c r="L29" s="10"/>
      <c r="M29" s="3">
        <f>COUNTIFS(game1!$E$3:$E$201,M17,game1!$B$3:$B$201,"вб",game1!$C$3:$C$201,"+")</f>
        <v>0</v>
      </c>
      <c r="N29" s="3" t="s">
        <v>65</v>
      </c>
      <c r="O29" s="24"/>
      <c r="P29" s="10"/>
      <c r="Q29" s="3">
        <f>COUNTIFS(game1!$E$3:$E$201,Q17,game1!$B$3:$B$201,"вб",game1!$C$3:$C$201,"+")</f>
        <v>0</v>
      </c>
      <c r="R29" s="3" t="s">
        <v>65</v>
      </c>
      <c r="S29" s="24"/>
      <c r="T29" s="10"/>
      <c r="U29" s="3">
        <f>COUNTIFS(game1!$E$3:$E$201,U17,game1!$B$3:$B$201,"вб",game1!$C$3:$C$201,"+")</f>
        <v>0</v>
      </c>
      <c r="V29" s="3" t="s">
        <v>65</v>
      </c>
      <c r="W29" s="24"/>
      <c r="X29" s="9"/>
      <c r="Y29" s="3">
        <f>COUNTIFS(game1!$E$3:$E$201,Y17,game1!$B$3:$B$201,"вб",game1!$C$3:$C$201,"+")</f>
        <v>0</v>
      </c>
      <c r="Z29" s="3" t="s">
        <v>65</v>
      </c>
      <c r="AA29" s="24"/>
      <c r="AB29" s="9"/>
    </row>
    <row r="30" spans="1:28" x14ac:dyDescent="0.3">
      <c r="A30" s="15" t="s">
        <v>74</v>
      </c>
      <c r="B30" s="3" t="s">
        <v>104</v>
      </c>
      <c r="C30" s="3">
        <f ca="1">U32</f>
        <v>1</v>
      </c>
      <c r="D30" s="8"/>
      <c r="E30" s="3">
        <f>COUNTIFS(game1!$B$3:$B$201,"бул",game1!$C$3:$C$201,"+",game1!$D$3:$D$201,"+",game1!$G$3:$G$201,E26)</f>
        <v>0</v>
      </c>
      <c r="F30" s="3" t="s">
        <v>56</v>
      </c>
      <c r="G30" s="24"/>
      <c r="H30" s="9"/>
      <c r="I30" s="3">
        <f>COUNTIFS(game1!$E$3:$E$201,I17,game1!$B$3:$B$201,"ош",game1!$C$3:$C$201,"+")</f>
        <v>0</v>
      </c>
      <c r="J30" s="3" t="s">
        <v>66</v>
      </c>
      <c r="K30" s="1"/>
      <c r="L30" s="10"/>
      <c r="M30" s="3">
        <f>COUNTIFS(game1!$E$3:$E$201,M17,game1!$B$3:$B$201,"ош",game1!$C$3:$C$201,"+")</f>
        <v>0</v>
      </c>
      <c r="N30" s="3" t="s">
        <v>66</v>
      </c>
      <c r="O30" s="1"/>
      <c r="P30" s="10"/>
      <c r="Q30" s="3">
        <f>COUNTIFS(game1!$E$3:$E$201,Q17,game1!$B$3:$B$201,"ош",game1!$C$3:$C$201,"+")</f>
        <v>0</v>
      </c>
      <c r="R30" s="3" t="s">
        <v>66</v>
      </c>
      <c r="S30" s="1"/>
      <c r="T30" s="10"/>
      <c r="U30" s="3">
        <f>COUNTIFS(game1!$E$3:$E$201,U17,game1!$B$3:$B$201,"ош",game1!$C$3:$C$201,"+")</f>
        <v>0</v>
      </c>
      <c r="V30" s="3" t="s">
        <v>66</v>
      </c>
      <c r="W30" s="1"/>
      <c r="X30" s="9"/>
      <c r="Y30" s="3">
        <f>COUNTIFS(game1!$E$3:$E$201,Y17,game1!$B$3:$B$201,"ош",game1!$C$3:$C$201,"+")</f>
        <v>0</v>
      </c>
      <c r="Z30" s="3" t="s">
        <v>66</v>
      </c>
      <c r="AA30" s="1"/>
      <c r="AB30" s="9"/>
    </row>
    <row r="31" spans="1:28" x14ac:dyDescent="0.3">
      <c r="A31" s="15" t="s">
        <v>75</v>
      </c>
      <c r="B31" s="3" t="s">
        <v>106</v>
      </c>
      <c r="C31" s="3">
        <f ca="1">Y32</f>
        <v>2</v>
      </c>
      <c r="D31" s="8"/>
      <c r="E31" s="16"/>
      <c r="F31" s="16"/>
      <c r="G31" s="16"/>
      <c r="H31" s="9"/>
      <c r="I31" s="3">
        <f>COUNTIFS(game1!$E$3:$E$201,I17,game1!$B$3:$B$201,"отбор",game1!$C$3:$C$201,"+")</f>
        <v>0</v>
      </c>
      <c r="J31" s="3" t="s">
        <v>68</v>
      </c>
      <c r="K31" s="1"/>
      <c r="L31" s="10"/>
      <c r="M31" s="3">
        <f>COUNTIFS(game1!$E$3:$E$201,M17,game1!$B$3:$B$201,"отбор",game1!$C$3:$C$201,"+")</f>
        <v>0</v>
      </c>
      <c r="N31" s="3" t="s">
        <v>68</v>
      </c>
      <c r="O31" s="1"/>
      <c r="P31" s="10"/>
      <c r="Q31" s="3">
        <f>COUNTIFS(game1!$E$3:$E$201,Q17,game1!$B$3:$B$201,"отбор",game1!$C$3:$C$201,"+")</f>
        <v>0</v>
      </c>
      <c r="R31" s="3" t="s">
        <v>68</v>
      </c>
      <c r="S31" s="1"/>
      <c r="T31" s="10"/>
      <c r="U31" s="3">
        <f>COUNTIFS(game1!$E$3:$E$201,U17,game1!$B$3:$B$201,"отбор",game1!$C$3:$C$201,"+")</f>
        <v>0</v>
      </c>
      <c r="V31" s="3" t="s">
        <v>68</v>
      </c>
      <c r="W31" s="1"/>
      <c r="X31" s="9"/>
      <c r="Y31" s="3">
        <f>COUNTIFS(game1!$E$3:$E$201,Y17,game1!$B$3:$B$201,"отбор",game1!$C$3:$C$201,"+")</f>
        <v>0</v>
      </c>
      <c r="Z31" s="3" t="s">
        <v>68</v>
      </c>
      <c r="AA31" s="1"/>
      <c r="AB31" s="9"/>
    </row>
    <row r="32" spans="1:28" x14ac:dyDescent="0.3">
      <c r="A32" s="15" t="s">
        <v>79</v>
      </c>
      <c r="B32" s="3" t="s">
        <v>104</v>
      </c>
      <c r="C32" s="3">
        <f ca="1">I49</f>
        <v>1</v>
      </c>
      <c r="D32" s="8"/>
      <c r="E32" s="16"/>
      <c r="F32" s="16"/>
      <c r="G32" s="16"/>
      <c r="H32" s="9"/>
      <c r="I32" s="3">
        <f ca="1">SUMIF(game1!$O$2:$O$21,I17,game1!$P$2:$P$10)</f>
        <v>0</v>
      </c>
      <c r="J32" s="3" t="s">
        <v>69</v>
      </c>
      <c r="K32" s="1"/>
      <c r="L32" s="10"/>
      <c r="M32" s="3">
        <f ca="1">SUMIF(game1!$O$2:$O$21,M17,game1!$P$2:$P$10)</f>
        <v>0</v>
      </c>
      <c r="N32" s="3" t="s">
        <v>69</v>
      </c>
      <c r="O32" s="1"/>
      <c r="P32" s="10"/>
      <c r="Q32" s="3">
        <f ca="1">SUMIF(game1!$O$2:$O$21,Q17,game1!$P$2:$P$10)</f>
        <v>0</v>
      </c>
      <c r="R32" s="3" t="s">
        <v>69</v>
      </c>
      <c r="S32" s="1"/>
      <c r="T32" s="10"/>
      <c r="U32" s="3">
        <f ca="1">SUMIF(game1!$O$2:$O$21,U17,game1!$P$2:$P$10)</f>
        <v>1</v>
      </c>
      <c r="V32" s="3" t="s">
        <v>69</v>
      </c>
      <c r="W32" s="1"/>
      <c r="X32" s="9"/>
      <c r="Y32" s="3">
        <f ca="1">SUMIF(game1!$O$2:$O$21,Y17,game1!$P$2:$P$10)</f>
        <v>2</v>
      </c>
      <c r="Z32" s="3" t="s">
        <v>69</v>
      </c>
      <c r="AA32" s="1"/>
      <c r="AB32" s="9"/>
    </row>
    <row r="33" spans="1:28" ht="13.85" customHeight="1" x14ac:dyDescent="0.3">
      <c r="A33" s="15" t="s">
        <v>80</v>
      </c>
      <c r="B33" s="3" t="s">
        <v>104</v>
      </c>
      <c r="C33" s="3">
        <f ca="1">M49</f>
        <v>0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81</v>
      </c>
      <c r="B34" s="3" t="s">
        <v>104</v>
      </c>
      <c r="C34" s="3">
        <f ca="1">Q49</f>
        <v>1</v>
      </c>
      <c r="D34" s="11"/>
      <c r="E34" s="14"/>
      <c r="F34" s="14"/>
      <c r="G34" s="19"/>
      <c r="H34" s="9"/>
      <c r="I34" s="25" t="s">
        <v>79</v>
      </c>
      <c r="J34" s="25"/>
      <c r="K34" s="25" t="s">
        <v>43</v>
      </c>
      <c r="L34" s="10"/>
      <c r="M34" s="25" t="s">
        <v>80</v>
      </c>
      <c r="N34" s="25"/>
      <c r="O34" s="25" t="s">
        <v>43</v>
      </c>
      <c r="P34" s="10"/>
      <c r="Q34" s="25" t="s">
        <v>81</v>
      </c>
      <c r="R34" s="25"/>
      <c r="S34" s="25" t="s">
        <v>43</v>
      </c>
      <c r="T34" s="10"/>
      <c r="U34" s="25" t="s">
        <v>82</v>
      </c>
      <c r="V34" s="25"/>
      <c r="W34" s="25" t="s">
        <v>43</v>
      </c>
      <c r="X34" s="9"/>
      <c r="Y34" s="25" t="s">
        <v>83</v>
      </c>
      <c r="Z34" s="25"/>
      <c r="AA34" s="25" t="s">
        <v>43</v>
      </c>
      <c r="AB34" s="9"/>
    </row>
    <row r="35" spans="1:28" x14ac:dyDescent="0.3">
      <c r="A35" s="15" t="s">
        <v>82</v>
      </c>
      <c r="B35" s="3" t="s">
        <v>104</v>
      </c>
      <c r="C35" s="3">
        <f ca="1">U49</f>
        <v>1</v>
      </c>
      <c r="D35" s="11"/>
      <c r="E35" s="14"/>
      <c r="F35" s="14"/>
      <c r="G35" s="19"/>
      <c r="H35" s="9"/>
      <c r="I35" s="3">
        <f>COUNTIFS(game1!$E$3:$E$201,I34,game1!$B$3:$B$201,"п")</f>
        <v>4</v>
      </c>
      <c r="J35" s="3" t="s">
        <v>51</v>
      </c>
      <c r="K35" s="24">
        <f>IFERROR(I36/I35,0)</f>
        <v>1</v>
      </c>
      <c r="L35" s="10"/>
      <c r="M35" s="3">
        <f>COUNTIFS(game1!$E$3:$E$201,M34,game1!$B$3:$B$201,"п")</f>
        <v>7</v>
      </c>
      <c r="N35" s="3" t="s">
        <v>51</v>
      </c>
      <c r="O35" s="24">
        <f>IFERROR(M36/M35,0)</f>
        <v>0.5714285714285714</v>
      </c>
      <c r="P35" s="10"/>
      <c r="Q35" s="3">
        <f>COUNTIFS(game1!$E$3:$E$201,Q34,game1!$B$3:$B$201,"п")</f>
        <v>2</v>
      </c>
      <c r="R35" s="3" t="s">
        <v>51</v>
      </c>
      <c r="S35" s="24">
        <f>IFERROR(Q36/Q35,0)</f>
        <v>1</v>
      </c>
      <c r="T35" s="10"/>
      <c r="U35" s="3">
        <f>COUNTIFS(game1!$E$3:$E$201,U34,game1!$B$3:$B$201,"п")</f>
        <v>4</v>
      </c>
      <c r="V35" s="3" t="s">
        <v>51</v>
      </c>
      <c r="W35" s="24">
        <f>IFERROR(U36/U35,0)</f>
        <v>0.5</v>
      </c>
      <c r="X35" s="9"/>
      <c r="Y35" s="3">
        <f>COUNTIFS(game1!$E$3:$E$201,Y34,game1!$B$3:$B$201,"п")</f>
        <v>4</v>
      </c>
      <c r="Z35" s="3" t="s">
        <v>51</v>
      </c>
      <c r="AA35" s="24">
        <f>IFERROR(Y36/Y35,0)</f>
        <v>1</v>
      </c>
      <c r="AB35" s="9"/>
    </row>
    <row r="36" spans="1:28" x14ac:dyDescent="0.3">
      <c r="A36" s="15" t="s">
        <v>83</v>
      </c>
      <c r="B36" s="3" t="s">
        <v>104</v>
      </c>
      <c r="C36" s="3">
        <f ca="1">Y49</f>
        <v>1</v>
      </c>
      <c r="D36" s="11"/>
      <c r="E36" s="14"/>
      <c r="F36" s="14"/>
      <c r="G36" s="19"/>
      <c r="H36" s="9"/>
      <c r="I36" s="3">
        <f>COUNTIFS(game1!$E$3:$E$201,I34,game1!$B$3:$B$201,"п",game1!$C$3:$C$201,"+")</f>
        <v>4</v>
      </c>
      <c r="J36" s="3" t="s">
        <v>53</v>
      </c>
      <c r="K36" s="24"/>
      <c r="L36" s="10"/>
      <c r="M36" s="3">
        <f>COUNTIFS(game1!$E$3:$E$201,M34,game1!$B$3:$B$201,"п",game1!$C$3:$C$201,"+")</f>
        <v>4</v>
      </c>
      <c r="N36" s="3" t="s">
        <v>53</v>
      </c>
      <c r="O36" s="24"/>
      <c r="P36" s="10"/>
      <c r="Q36" s="3">
        <f>COUNTIFS(game1!$E$3:$E$201,Q34,game1!$B$3:$B$201,"п",game1!$C$3:$C$201,"+")</f>
        <v>2</v>
      </c>
      <c r="R36" s="3" t="s">
        <v>53</v>
      </c>
      <c r="S36" s="24"/>
      <c r="T36" s="10"/>
      <c r="U36" s="3">
        <f>COUNTIFS(game1!$E$3:$E$201,U34,game1!$B$3:$B$201,"п",game1!$C$3:$C$201,"+")</f>
        <v>2</v>
      </c>
      <c r="V36" s="3" t="s">
        <v>53</v>
      </c>
      <c r="W36" s="24"/>
      <c r="X36" s="9"/>
      <c r="Y36" s="3">
        <f>COUNTIFS(game1!$E$3:$E$201,Y34,game1!$B$3:$B$201,"п",game1!$C$3:$C$201,"+")</f>
        <v>4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9"/>
      <c r="H37" s="9"/>
      <c r="I37" s="3">
        <f>COUNTIFS(game1!$E$3:$E$201,I34,game1!$B$3:$B$201,"б")</f>
        <v>0</v>
      </c>
      <c r="J37" s="3" t="s">
        <v>50</v>
      </c>
      <c r="K37" s="24">
        <f>IFERROR(I38/I37,0)</f>
        <v>0</v>
      </c>
      <c r="L37" s="10"/>
      <c r="M37" s="3">
        <f>COUNTIFS(game1!$E$3:$E$201,M34,game1!$B$3:$B$201,"б")</f>
        <v>0</v>
      </c>
      <c r="N37" s="3" t="s">
        <v>50</v>
      </c>
      <c r="O37" s="24">
        <f>IFERROR(M38/M37,0)</f>
        <v>0</v>
      </c>
      <c r="P37" s="10"/>
      <c r="Q37" s="3">
        <f>COUNTIFS(game1!$E$3:$E$201,Q34,game1!$B$3:$B$201,"б")</f>
        <v>0</v>
      </c>
      <c r="R37" s="3" t="s">
        <v>50</v>
      </c>
      <c r="S37" s="24">
        <f>IFERROR(Q38/Q37,0)</f>
        <v>0</v>
      </c>
      <c r="T37" s="10"/>
      <c r="U37" s="3">
        <f>COUNTIFS(game1!$E$3:$E$201,U34,game1!$B$3:$B$201,"б")</f>
        <v>0</v>
      </c>
      <c r="V37" s="3" t="s">
        <v>50</v>
      </c>
      <c r="W37" s="24">
        <f>IFERROR(U38/U37,0)</f>
        <v>0</v>
      </c>
      <c r="X37" s="9"/>
      <c r="Y37" s="3">
        <f>COUNTIFS(game1!$E$3:$E$201,Y34,game1!$B$3:$B$201,"б")</f>
        <v>0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9"/>
      <c r="H38" s="9"/>
      <c r="I38" s="3">
        <f>COUNTIFS(game1!$E$3:$E$201,I34,game1!$B$3:$B$201,"б",game1!$C$3:$C$201,"+")</f>
        <v>0</v>
      </c>
      <c r="J38" s="3" t="s">
        <v>54</v>
      </c>
      <c r="K38" s="24"/>
      <c r="L38" s="10"/>
      <c r="M38" s="3">
        <f>COUNTIFS(game1!$E$3:$E$201,M34,game1!$B$3:$B$201,"б",game1!$C$3:$C$201,"+")</f>
        <v>0</v>
      </c>
      <c r="N38" s="3" t="s">
        <v>54</v>
      </c>
      <c r="O38" s="24"/>
      <c r="P38" s="10"/>
      <c r="Q38" s="3">
        <f>COUNTIFS(game1!$E$3:$E$201,Q34,game1!$B$3:$B$201,"б",game1!$C$3:$C$201,"+")</f>
        <v>0</v>
      </c>
      <c r="R38" s="3" t="s">
        <v>54</v>
      </c>
      <c r="S38" s="24"/>
      <c r="T38" s="10"/>
      <c r="U38" s="3">
        <f>COUNTIFS(game1!$E$3:$E$201,U34,game1!$B$3:$B$201,"б",game1!$C$3:$C$201,"+")</f>
        <v>0</v>
      </c>
      <c r="V38" s="3" t="s">
        <v>54</v>
      </c>
      <c r="W38" s="24"/>
      <c r="X38" s="9"/>
      <c r="Y38" s="3">
        <f>COUNTIFS(game1!$E$3:$E$201,Y34,game1!$B$3:$B$201,"б",game1!$C$3:$C$201,"+")</f>
        <v>0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9"/>
      <c r="H39" s="9"/>
      <c r="I39" s="12">
        <f>COUNTIFS(game1!$E$3:$E$201,I34,game1!$B$3:$B$201,"б",game1!$C$3:$C$201,"+",game1!$D$3:$D$201,"+")</f>
        <v>0</v>
      </c>
      <c r="J39" s="3" t="s">
        <v>57</v>
      </c>
      <c r="K39" s="1">
        <f>IFERROR(I39/I38,0)</f>
        <v>0</v>
      </c>
      <c r="L39" s="10"/>
      <c r="M39" s="12">
        <f>COUNTIFS(game1!$E$3:$E$201,M34,game1!$B$3:$B$201,"б",game1!$C$3:$C$201,"+",game1!$D$3:$D$201,"+")</f>
        <v>0</v>
      </c>
      <c r="N39" s="3" t="s">
        <v>57</v>
      </c>
      <c r="O39" s="1">
        <f>IFERROR(M39/M38,0)</f>
        <v>0</v>
      </c>
      <c r="P39" s="10"/>
      <c r="Q39" s="12">
        <f>COUNTIFS(game1!$E$3:$E$201,Q34,game1!$B$3:$B$201,"б",game1!$C$3:$C$201,"+",game1!$D$3:$D$201,"+")</f>
        <v>0</v>
      </c>
      <c r="R39" s="3" t="s">
        <v>57</v>
      </c>
      <c r="S39" s="1">
        <f>IFERROR(Q39/Q38,0)</f>
        <v>0</v>
      </c>
      <c r="T39" s="10"/>
      <c r="U39" s="12">
        <f>COUNTIFS(game1!$E$3:$E$201,U34,game1!$B$3:$B$201,"б",game1!$C$3:$C$201,"+",game1!$D$3:$D$201,"+")</f>
        <v>0</v>
      </c>
      <c r="V39" s="3" t="s">
        <v>57</v>
      </c>
      <c r="W39" s="1">
        <f>IFERROR(U39/U38,0)</f>
        <v>0</v>
      </c>
      <c r="X39" s="9"/>
      <c r="Y39" s="12">
        <f>COUNTIFS(game1!$E$3:$E$201,Y34,game1!$B$3:$B$201,"б",game1!$C$3:$C$201,"+",game1!$D$3:$D$201,"+")</f>
        <v>0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9"/>
      <c r="H40" s="9"/>
      <c r="I40" s="3">
        <f>COUNTIFS(game1!$E$3:$E$201,I34,game1!$B$3:$B$201,"фол",game1!$C$3:$C$201,"+")</f>
        <v>0</v>
      </c>
      <c r="J40" s="3" t="s">
        <v>34</v>
      </c>
      <c r="K40" s="1">
        <f>IFERROR(I40/$A$6,0)</f>
        <v>0</v>
      </c>
      <c r="L40" s="10"/>
      <c r="M40" s="3">
        <f>COUNTIFS(game1!$E$3:$E$201,M34,game1!$B$3:$B$201,"фол",game1!$C$3:$C$201,"+")</f>
        <v>0</v>
      </c>
      <c r="N40" s="3" t="s">
        <v>34</v>
      </c>
      <c r="O40" s="1">
        <f>IFERROR(M40/$A$6,0)</f>
        <v>0</v>
      </c>
      <c r="P40" s="10"/>
      <c r="Q40" s="3">
        <f>COUNTIFS(game1!$E$3:$E$201,Q34,game1!$B$3:$B$201,"фол",game1!$C$3:$C$201,"+")</f>
        <v>1</v>
      </c>
      <c r="R40" s="3" t="s">
        <v>34</v>
      </c>
      <c r="S40" s="1">
        <f>IFERROR(Q40/$A$6,0)</f>
        <v>0.33333333333333331</v>
      </c>
      <c r="T40" s="10"/>
      <c r="U40" s="3">
        <f>COUNTIFS(game1!$E$3:$E$201,U34,game1!$B$3:$B$201,"фол",game1!$C$3:$C$201,"+")</f>
        <v>0</v>
      </c>
      <c r="V40" s="3" t="s">
        <v>34</v>
      </c>
      <c r="W40" s="1">
        <f>IFERROR(U40/$A$6,0)</f>
        <v>0</v>
      </c>
      <c r="X40" s="9"/>
      <c r="Y40" s="3">
        <f>COUNTIFS(game1!$E$3:$E$201,Y34,game1!$B$3:$B$201,"фол",game1!$C$3:$C$201,"+")</f>
        <v>1</v>
      </c>
      <c r="Z40" s="3" t="s">
        <v>34</v>
      </c>
      <c r="AA40" s="1">
        <f>IFERROR(Y40/$A$6,0)</f>
        <v>0.33333333333333331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COUNTIF(game1!$F$3:$F$201,I34)</f>
        <v>0</v>
      </c>
      <c r="J41" s="3" t="s">
        <v>60</v>
      </c>
      <c r="K41" s="3"/>
      <c r="L41" s="10"/>
      <c r="M41" s="12">
        <f>COUNTIF(game1!$F$3:$F$201,M34)</f>
        <v>0</v>
      </c>
      <c r="N41" s="3" t="s">
        <v>60</v>
      </c>
      <c r="O41" s="3"/>
      <c r="P41" s="10"/>
      <c r="Q41" s="12">
        <f>COUNTIF(game1!$F$3:$F$201,Q34)</f>
        <v>0</v>
      </c>
      <c r="R41" s="3" t="s">
        <v>60</v>
      </c>
      <c r="S41" s="3"/>
      <c r="T41" s="10"/>
      <c r="U41" s="12">
        <f>COUNTIF(game1!$F$3:$F$201,U34)</f>
        <v>0</v>
      </c>
      <c r="V41" s="3" t="s">
        <v>60</v>
      </c>
      <c r="W41" s="3"/>
      <c r="X41" s="9"/>
      <c r="Y41" s="12">
        <f>COUNTIF(game1!$F$3:$F$201,Y34)</f>
        <v>0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COUNTIFS(game1!$E$3:$E$201,I34,game1!$B$3:$B$201,"блок",game1!$C$3:$C$201,"+")</f>
        <v>0</v>
      </c>
      <c r="J42" s="3" t="s">
        <v>61</v>
      </c>
      <c r="K42" s="3"/>
      <c r="L42" s="10"/>
      <c r="M42" s="3">
        <f>COUNTIFS(game1!$E$3:$E$201,M34,game1!$B$3:$B$201,"блок",game1!$C$3:$C$201,"+")</f>
        <v>4</v>
      </c>
      <c r="N42" s="3" t="s">
        <v>61</v>
      </c>
      <c r="O42" s="3"/>
      <c r="P42" s="10"/>
      <c r="Q42" s="3">
        <f>COUNTIFS(game1!$E$3:$E$201,Q34,game1!$B$3:$B$201,"блок",game1!$C$3:$C$201,"+")</f>
        <v>0</v>
      </c>
      <c r="R42" s="3" t="s">
        <v>61</v>
      </c>
      <c r="S42" s="3"/>
      <c r="T42" s="10"/>
      <c r="U42" s="3">
        <f>COUNTIFS(game1!$E$3:$E$201,U34,game1!$B$3:$B$201,"блок",game1!$C$3:$C$201,"+")</f>
        <v>0</v>
      </c>
      <c r="V42" s="3" t="s">
        <v>61</v>
      </c>
      <c r="W42" s="3"/>
      <c r="X42" s="9"/>
      <c r="Y42" s="3">
        <f>COUNTIFS(game1!$E$3:$E$201,Y34,game1!$B$3:$B$201,"блок",game1!$C$3:$C$201,"+")</f>
        <v>0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COUNTIFS(game1!$E$3:$E$201,I34,game1!$B$3:$B$201,"бул",game1!$C$3:$C$201,"+")</f>
        <v>0</v>
      </c>
      <c r="J43" s="3" t="s">
        <v>55</v>
      </c>
      <c r="K43" s="24">
        <f>IFERROR(I44/I43,0)</f>
        <v>0</v>
      </c>
      <c r="L43" s="10"/>
      <c r="M43" s="3">
        <f>COUNTIFS(game1!$E$3:$E$201,M34,game1!$B$3:$B$201,"бул",game1!$C$3:$C$201,"+")</f>
        <v>0</v>
      </c>
      <c r="N43" s="3" t="s">
        <v>55</v>
      </c>
      <c r="O43" s="24">
        <f>IFERROR(M44/M43,0)</f>
        <v>0</v>
      </c>
      <c r="P43" s="10"/>
      <c r="Q43" s="3">
        <f>COUNTIFS(game1!$E$3:$E$201,Q34,game1!$B$3:$B$201,"бул",game1!$C$3:$C$201,"+")</f>
        <v>0</v>
      </c>
      <c r="R43" s="3" t="s">
        <v>55</v>
      </c>
      <c r="S43" s="24">
        <f>IFERROR(Q44/Q43,0)</f>
        <v>0</v>
      </c>
      <c r="T43" s="10"/>
      <c r="U43" s="3">
        <f>COUNTIFS(game1!$E$3:$E$201,U34,game1!$B$3:$B$201,"бул",game1!$C$3:$C$201,"+")</f>
        <v>0</v>
      </c>
      <c r="V43" s="3" t="s">
        <v>55</v>
      </c>
      <c r="W43" s="24">
        <f>IFERROR(U44/U43,0)</f>
        <v>0</v>
      </c>
      <c r="X43" s="9"/>
      <c r="Y43" s="3">
        <f>COUNTIFS(game1!$E$3:$E$201,Y34,game1!$B$3:$B$201,"бул",game1!$C$3:$C$201,"+")</f>
        <v>0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COUNTIFS(game1!$E$3:$E$201,I34,game1!$B$3:$B$201,"бул",game1!$C$3:$C$201,"+",game1!$D$3:$D$201,"+")</f>
        <v>0</v>
      </c>
      <c r="J44" s="3" t="s">
        <v>57</v>
      </c>
      <c r="K44" s="24"/>
      <c r="L44" s="10"/>
      <c r="M44" s="12">
        <f>COUNTIFS(game1!$E$3:$E$201,M34,game1!$B$3:$B$201,"бул",game1!$C$3:$C$201,"+",game1!$D$3:$D$201,"+")</f>
        <v>0</v>
      </c>
      <c r="N44" s="3" t="s">
        <v>57</v>
      </c>
      <c r="O44" s="24"/>
      <c r="P44" s="10"/>
      <c r="Q44" s="12">
        <f>COUNTIFS(game1!$E$3:$E$201,Q34,game1!$B$3:$B$201,"бул",game1!$C$3:$C$201,"+",game1!$D$3:$D$201,"+")</f>
        <v>0</v>
      </c>
      <c r="R44" s="3" t="s">
        <v>57</v>
      </c>
      <c r="S44" s="24"/>
      <c r="T44" s="10"/>
      <c r="U44" s="12">
        <f>COUNTIFS(game1!$E$3:$E$201,U34,game1!$B$3:$B$201,"бул",game1!$C$3:$C$201,"+",game1!$D$3:$D$201,"+")</f>
        <v>0</v>
      </c>
      <c r="V44" s="3" t="s">
        <v>57</v>
      </c>
      <c r="W44" s="24"/>
      <c r="X44" s="9"/>
      <c r="Y44" s="12">
        <f>COUNTIFS(game1!$E$3:$E$201,Y34,game1!$B$3:$B$201,"бул",game1!$C$3:$C$201,"+",game1!$D$3:$D$201,"+")</f>
        <v>0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COUNTIFS(game1!$E$3:$E$201,I34,game1!$B$3:$B$201,"вб")</f>
        <v>11</v>
      </c>
      <c r="J45" s="3" t="s">
        <v>63</v>
      </c>
      <c r="K45" s="24">
        <f>IFERROR(I46/I45,0)</f>
        <v>0.54545454545454541</v>
      </c>
      <c r="L45" s="10"/>
      <c r="M45" s="3">
        <f>COUNTIFS(game1!$E$3:$E$201,M34,game1!$B$3:$B$201,"вб")</f>
        <v>0</v>
      </c>
      <c r="N45" s="3" t="s">
        <v>63</v>
      </c>
      <c r="O45" s="24">
        <f>IFERROR(M46/M45,0)</f>
        <v>0</v>
      </c>
      <c r="P45" s="10"/>
      <c r="Q45" s="3">
        <f>COUNTIFS(game1!$E$3:$E$201,Q34,game1!$B$3:$B$201,"вб")</f>
        <v>0</v>
      </c>
      <c r="R45" s="3" t="s">
        <v>63</v>
      </c>
      <c r="S45" s="24">
        <f>IFERROR(Q46/Q45,0)</f>
        <v>0</v>
      </c>
      <c r="T45" s="10"/>
      <c r="U45" s="3">
        <f>COUNTIFS(game1!$E$3:$E$201,U34,game1!$B$3:$B$201,"вб")</f>
        <v>0</v>
      </c>
      <c r="V45" s="3" t="s">
        <v>63</v>
      </c>
      <c r="W45" s="24">
        <f>IFERROR(U46/U45,0)</f>
        <v>0</v>
      </c>
      <c r="X45" s="9"/>
      <c r="Y45" s="3">
        <f>COUNTIFS(game1!$E$3:$E$201,Y34,game1!$B$3:$B$201,"вб")</f>
        <v>0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COUNTIFS(game1!$E$3:$E$201,I34,game1!$B$3:$B$201,"вб",game1!$C$3:$C$201,"+")</f>
        <v>6</v>
      </c>
      <c r="J46" s="3" t="s">
        <v>65</v>
      </c>
      <c r="K46" s="24"/>
      <c r="L46" s="10"/>
      <c r="M46" s="3">
        <f>COUNTIFS(game1!$E$3:$E$201,M34,game1!$B$3:$B$201,"вб",game1!$C$3:$C$201,"+")</f>
        <v>0</v>
      </c>
      <c r="N46" s="3" t="s">
        <v>65</v>
      </c>
      <c r="O46" s="24"/>
      <c r="P46" s="10"/>
      <c r="Q46" s="3">
        <f>COUNTIFS(game1!$E$3:$E$201,Q34,game1!$B$3:$B$201,"вб",game1!$C$3:$C$201,"+")</f>
        <v>0</v>
      </c>
      <c r="R46" s="3" t="s">
        <v>65</v>
      </c>
      <c r="S46" s="24"/>
      <c r="T46" s="10"/>
      <c r="U46" s="3">
        <f>COUNTIFS(game1!$E$3:$E$201,U34,game1!$B$3:$B$201,"вб",game1!$C$3:$C$201,"+")</f>
        <v>0</v>
      </c>
      <c r="V46" s="3" t="s">
        <v>65</v>
      </c>
      <c r="W46" s="24"/>
      <c r="X46" s="9"/>
      <c r="Y46" s="3">
        <f>COUNTIFS(game1!$E$3:$E$201,Y34,game1!$B$3:$B$201,"вб",game1!$C$3:$C$201,"+")</f>
        <v>0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COUNTIFS(game1!$E$3:$E$201,I34,game1!$B$3:$B$201,"ош",game1!$C$3:$C$201,"+")</f>
        <v>1</v>
      </c>
      <c r="J47" s="3" t="s">
        <v>66</v>
      </c>
      <c r="K47" s="1"/>
      <c r="L47" s="10"/>
      <c r="M47" s="3">
        <f>COUNTIFS(game1!$E$3:$E$201,M34,game1!$B$3:$B$201,"ош",game1!$C$3:$C$201,"+")</f>
        <v>0</v>
      </c>
      <c r="N47" s="3" t="s">
        <v>66</v>
      </c>
      <c r="O47" s="1"/>
      <c r="P47" s="10"/>
      <c r="Q47" s="3">
        <f>COUNTIFS(game1!$E$3:$E$201,Q34,game1!$B$3:$B$201,"ош",game1!$C$3:$C$201,"+")</f>
        <v>0</v>
      </c>
      <c r="R47" s="3" t="s">
        <v>66</v>
      </c>
      <c r="S47" s="1"/>
      <c r="T47" s="10"/>
      <c r="U47" s="3">
        <f>COUNTIFS(game1!$E$3:$E$201,U34,game1!$B$3:$B$201,"ош",game1!$C$3:$C$201,"+")</f>
        <v>0</v>
      </c>
      <c r="V47" s="3" t="s">
        <v>66</v>
      </c>
      <c r="W47" s="1"/>
      <c r="X47" s="9"/>
      <c r="Y47" s="3">
        <f>COUNTIFS(game1!$E$3:$E$201,Y34,game1!$B$3:$B$201,"ош",game1!$C$3:$C$201,"+")</f>
        <v>1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COUNTIFS(game1!$E$3:$E$201,I34,game1!$B$3:$B$201,"отбор",game1!$C$3:$C$201,"+")</f>
        <v>0</v>
      </c>
      <c r="J48" s="3" t="s">
        <v>68</v>
      </c>
      <c r="K48" s="1"/>
      <c r="L48" s="10"/>
      <c r="M48" s="3">
        <f>COUNTIFS(game1!$E$3:$E$201,M34,game1!$B$3:$B$201,"отбор",game1!$C$3:$C$201,"+")</f>
        <v>0</v>
      </c>
      <c r="N48" s="3" t="s">
        <v>68</v>
      </c>
      <c r="O48" s="1"/>
      <c r="P48" s="10"/>
      <c r="Q48" s="3">
        <f>COUNTIFS(game1!$E$3:$E$201,Q34,game1!$B$3:$B$201,"отбор",game1!$C$3:$C$201,"+")</f>
        <v>0</v>
      </c>
      <c r="R48" s="3" t="s">
        <v>68</v>
      </c>
      <c r="S48" s="1"/>
      <c r="T48" s="10"/>
      <c r="U48" s="3">
        <f>COUNTIFS(game1!$E$3:$E$201,U34,game1!$B$3:$B$201,"отбор",game1!$C$3:$C$201,"+")</f>
        <v>0</v>
      </c>
      <c r="V48" s="3" t="s">
        <v>68</v>
      </c>
      <c r="W48" s="1"/>
      <c r="X48" s="9"/>
      <c r="Y48" s="3">
        <f>COUNTIFS(game1!$E$3:$E$201,Y34,game1!$B$3:$B$201,"отбор",game1!$C$3:$C$201,"+")</f>
        <v>0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SUMIF(game1!$O$2:$O$21,I34,game1!$P$2:$P$10)</f>
        <v>1</v>
      </c>
      <c r="J49" s="3" t="s">
        <v>69</v>
      </c>
      <c r="K49" s="1"/>
      <c r="L49" s="10"/>
      <c r="M49" s="3">
        <f ca="1">SUMIF(game1!$O$2:$O$21,M34,game1!$P$2:$P$10)</f>
        <v>0</v>
      </c>
      <c r="N49" s="3" t="s">
        <v>69</v>
      </c>
      <c r="O49" s="1"/>
      <c r="P49" s="10"/>
      <c r="Q49" s="3">
        <f ca="1">SUMIF(game1!$O$2:$O$21,Q34,game1!$P$2:$P$10)</f>
        <v>1</v>
      </c>
      <c r="R49" s="3" t="s">
        <v>69</v>
      </c>
      <c r="S49" s="1"/>
      <c r="T49" s="10"/>
      <c r="U49" s="3">
        <f ca="1">SUMIF(game1!$O$2:$O$21,U34,game1!$P$2:$P$10)</f>
        <v>1</v>
      </c>
      <c r="V49" s="3" t="s">
        <v>69</v>
      </c>
      <c r="W49" s="1"/>
      <c r="X49" s="9"/>
      <c r="Y49" s="3">
        <f ca="1">SUMIF(game1!$O$2:$O$21,Y34,game1!$P$2:$P$10)</f>
        <v>1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E20:G20"/>
    <mergeCell ref="K20:K21"/>
    <mergeCell ref="O20:O21"/>
    <mergeCell ref="S20:S21"/>
    <mergeCell ref="W20:W21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83"/>
  <sheetViews>
    <sheetView zoomScale="85" zoomScaleNormal="85" workbookViewId="0">
      <selection activeCell="I16" sqref="I16"/>
    </sheetView>
  </sheetViews>
  <sheetFormatPr defaultColWidth="8.59765625" defaultRowHeight="14.4" x14ac:dyDescent="0.3"/>
  <cols>
    <col min="1" max="1" width="10.69921875" customWidth="1"/>
    <col min="2" max="2" width="13.296875" customWidth="1"/>
    <col min="3" max="3" width="10.0976562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  <col min="29" max="29" width="9.09765625" customWidth="1"/>
  </cols>
  <sheetData>
    <row r="1" spans="1:28" x14ac:dyDescent="0.3">
      <c r="A1" s="26" t="s">
        <v>86</v>
      </c>
      <c r="B1" s="26"/>
      <c r="C1" s="26"/>
      <c r="D1" s="8"/>
      <c r="E1" s="25" t="s">
        <v>42</v>
      </c>
      <c r="F1" s="25"/>
      <c r="G1" s="25" t="s">
        <v>43</v>
      </c>
      <c r="H1" s="9"/>
      <c r="I1" s="25" t="s">
        <v>44</v>
      </c>
      <c r="J1" s="25"/>
      <c r="K1" s="25" t="s">
        <v>43</v>
      </c>
      <c r="L1" s="10"/>
      <c r="M1" s="25" t="s">
        <v>45</v>
      </c>
      <c r="N1" s="25"/>
      <c r="O1" s="25" t="s">
        <v>43</v>
      </c>
      <c r="P1" s="10"/>
      <c r="Q1" s="25" t="s">
        <v>46</v>
      </c>
      <c r="R1" s="25"/>
      <c r="S1" s="25" t="s">
        <v>43</v>
      </c>
      <c r="T1" s="10"/>
      <c r="U1" s="25" t="s">
        <v>47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str">
        <f>game2!D1</f>
        <v>Титан</v>
      </c>
      <c r="B2" s="3"/>
      <c r="C2" s="2" t="str">
        <f>game2!G1</f>
        <v>ЦСК ВВС 17</v>
      </c>
      <c r="D2" s="8"/>
      <c r="E2" s="3">
        <f>COUNTIFS(game2!I3:I101,"б",game2!J3:J101,"+",game2!M3:M101,E1)+E4</f>
        <v>7</v>
      </c>
      <c r="F2" s="3" t="s">
        <v>50</v>
      </c>
      <c r="G2" s="24">
        <f>(E2-E3)/E2</f>
        <v>1</v>
      </c>
      <c r="H2" s="9"/>
      <c r="I2" s="3">
        <f>COUNTIFS(game2!$E$3:$E$200,I1,game2!$B$3:$B$200,"п")</f>
        <v>5</v>
      </c>
      <c r="J2" s="3" t="s">
        <v>51</v>
      </c>
      <c r="K2" s="24">
        <f>IFERROR(I3/I2,0)</f>
        <v>0.8</v>
      </c>
      <c r="L2" s="10"/>
      <c r="M2" s="3">
        <f>COUNTIFS(game2!$E$3:$E$200,M1,game2!$B$3:$B$200,"п")</f>
        <v>7</v>
      </c>
      <c r="N2" s="3" t="s">
        <v>51</v>
      </c>
      <c r="O2" s="24">
        <f>IFERROR(M3/M2,0)</f>
        <v>0.42857142857142855</v>
      </c>
      <c r="P2" s="10"/>
      <c r="Q2" s="3">
        <f>COUNTIFS(game2!$E$3:$E$200,Q1,game2!$B$3:$B$200,"п")</f>
        <v>2</v>
      </c>
      <c r="R2" s="3" t="s">
        <v>51</v>
      </c>
      <c r="S2" s="24">
        <f>IFERROR(Q3/Q2,0)</f>
        <v>1</v>
      </c>
      <c r="T2" s="10"/>
      <c r="U2" s="3">
        <f>COUNTIFS(game2!$E$3:$E$200,U1,game2!$B$3:$B$200,"п")</f>
        <v>7</v>
      </c>
      <c r="V2" s="3" t="s">
        <v>51</v>
      </c>
      <c r="W2" s="24">
        <f>IFERROR(U3/U2,0)</f>
        <v>1</v>
      </c>
      <c r="X2" s="9"/>
      <c r="Y2" s="3">
        <f>COUNTIFS(game2!$E$3:$E$200,Y1,game2!$B$3:$B$200,"п")</f>
        <v>1</v>
      </c>
      <c r="Z2" s="3" t="s">
        <v>51</v>
      </c>
      <c r="AA2" s="24">
        <f>IFERROR(Y3/Y2,0)</f>
        <v>1</v>
      </c>
      <c r="AB2" s="9"/>
    </row>
    <row r="3" spans="1:28" x14ac:dyDescent="0.3">
      <c r="A3" s="3">
        <f>I4+I20+M4+M20+Q4+Q20+U4+U20+Y4+Y20+I37+M37+Q37+U37+Y37+E23+E29</f>
        <v>40</v>
      </c>
      <c r="B3" s="2" t="s">
        <v>50</v>
      </c>
      <c r="C3" s="3">
        <f>COUNTIFS(game2!I3:I101,"б",game2!L3:L101,"")+E4+E10</f>
        <v>13</v>
      </c>
      <c r="D3" s="8"/>
      <c r="E3" s="3">
        <f>COUNTIFS(game2!I3:I101,"б",game2!J3:J101,"+",game2!K3:K101,"+",game2!M3:M101,E1)+E5</f>
        <v>0</v>
      </c>
      <c r="F3" s="3" t="s">
        <v>52</v>
      </c>
      <c r="G3" s="24"/>
      <c r="H3" s="9"/>
      <c r="I3" s="3">
        <f>COUNTIFS(game2!$E$3:$E$200,I1,game2!$B$3:$B$200,"п",game2!$C$3:$C$200,"+")</f>
        <v>4</v>
      </c>
      <c r="J3" s="3" t="s">
        <v>53</v>
      </c>
      <c r="K3" s="24"/>
      <c r="L3" s="10"/>
      <c r="M3" s="3">
        <f>COUNTIFS(game2!$E$3:$E$200,M1,game2!$B$3:$B$200,"п",game2!$C$3:$C$200,"+")</f>
        <v>3</v>
      </c>
      <c r="N3" s="3" t="s">
        <v>53</v>
      </c>
      <c r="O3" s="24"/>
      <c r="P3" s="10"/>
      <c r="Q3" s="3">
        <f>COUNTIFS(game2!$E$3:$E$200,Q1,game2!$B$3:$B$200,"п",game2!$C$3:$C$200,"+")</f>
        <v>2</v>
      </c>
      <c r="R3" s="3" t="s">
        <v>53</v>
      </c>
      <c r="S3" s="24"/>
      <c r="T3" s="10"/>
      <c r="U3" s="3">
        <f>COUNTIFS(game2!$E$3:$E$200,U1,game2!$B$3:$B$200,"п",game2!$C$3:$C$200,"+")</f>
        <v>7</v>
      </c>
      <c r="V3" s="3" t="s">
        <v>53</v>
      </c>
      <c r="W3" s="24"/>
      <c r="X3" s="9"/>
      <c r="Y3" s="3">
        <f>COUNTIFS(game2!$E$3:$E$200,Y1,game2!$B$3:$B$200,"п",game2!$C$3:$C$200,"+")</f>
        <v>1</v>
      </c>
      <c r="Z3" s="3" t="s">
        <v>53</v>
      </c>
      <c r="AA3" s="24"/>
      <c r="AB3" s="9"/>
    </row>
    <row r="4" spans="1:28" x14ac:dyDescent="0.3">
      <c r="A4" s="3">
        <f>I5+I21+M5+M21+Q5+Q21+U5+U21+Y5+Y21+I38+M38+Q38+U38+Y38+E23+E29</f>
        <v>24</v>
      </c>
      <c r="B4" s="2" t="s">
        <v>54</v>
      </c>
      <c r="C4" s="3">
        <f>COUNTIFS(game2!I3:I101,"б",game2!J3:J101,"+",game2!L3:L101,"")+E4+E10</f>
        <v>10</v>
      </c>
      <c r="D4" s="8"/>
      <c r="E4" s="3">
        <f>COUNTIFS(game2!I3:I101,"бул",game2!J3:J101,"+",game2!M3:M101,E1)</f>
        <v>0</v>
      </c>
      <c r="F4" s="3" t="s">
        <v>55</v>
      </c>
      <c r="G4" s="24" t="str">
        <f>IFERROR((E4-E5)/E4,"нет бросоков")</f>
        <v>нет бросоков</v>
      </c>
      <c r="H4" s="9"/>
      <c r="I4" s="3">
        <f>COUNTIFS(game2!$E$3:$E$200,I1,game2!$B$3:$B$200,"б")</f>
        <v>8</v>
      </c>
      <c r="J4" s="3" t="s">
        <v>50</v>
      </c>
      <c r="K4" s="24">
        <f>IFERROR(I5/I4,0)</f>
        <v>0.75</v>
      </c>
      <c r="L4" s="10"/>
      <c r="M4" s="3">
        <f>COUNTIFS(game2!$E$3:$E$200,M1,game2!$B$3:$B$200,"б")</f>
        <v>2</v>
      </c>
      <c r="N4" s="3" t="s">
        <v>50</v>
      </c>
      <c r="O4" s="24">
        <f>IFERROR(M5/M4,0)</f>
        <v>0.5</v>
      </c>
      <c r="P4" s="10"/>
      <c r="Q4" s="3">
        <f>COUNTIFS(game2!$E$3:$E$200,Q1,game2!$B$3:$B$200,"б")</f>
        <v>1</v>
      </c>
      <c r="R4" s="3" t="s">
        <v>50</v>
      </c>
      <c r="S4" s="24">
        <f>IFERROR(Q5/Q4,0)</f>
        <v>0</v>
      </c>
      <c r="T4" s="10"/>
      <c r="U4" s="3">
        <f>COUNTIFS(game2!$E$3:$E$200,U1,game2!$B$3:$B$200,"б")</f>
        <v>8</v>
      </c>
      <c r="V4" s="3" t="s">
        <v>50</v>
      </c>
      <c r="W4" s="24">
        <f>IFERROR(U5/U4,0)</f>
        <v>0.5</v>
      </c>
      <c r="X4" s="9"/>
      <c r="Y4" s="3">
        <f>COUNTIFS(game2!$E$3:$E$200,Y1,game2!$B$3:$B$200,"б")</f>
        <v>5</v>
      </c>
      <c r="Z4" s="3" t="s">
        <v>50</v>
      </c>
      <c r="AA4" s="24">
        <f>IFERROR(Y5/Y4,0)</f>
        <v>0.4</v>
      </c>
      <c r="AB4" s="9"/>
    </row>
    <row r="5" spans="1:28" x14ac:dyDescent="0.3">
      <c r="A5" s="3">
        <f>I6+I22+M6+M22+Q6+Q22+U6+U22+Y22+Y6+I39+M39+Q39+U39+Y39+E24+E30</f>
        <v>8</v>
      </c>
      <c r="B5" s="2" t="s">
        <v>52</v>
      </c>
      <c r="C5" s="3">
        <f>COUNTIFS(game2!I3:I101,"б",game2!J3:J101,"+",game2!K3:K101,"+")+COUNTIFS(game2!I3:I101,"бул",game2!J3:J101,"+",game2!K3:K101,"+")</f>
        <v>0</v>
      </c>
      <c r="D5" s="8"/>
      <c r="E5" s="3">
        <f>COUNTIFS(game2!I3:I101,"бул",game2!J3:J101,"+",game2!K3:K101,"+",game2!M3:M101,E1)</f>
        <v>0</v>
      </c>
      <c r="F5" s="3" t="s">
        <v>56</v>
      </c>
      <c r="G5" s="24"/>
      <c r="H5" s="9"/>
      <c r="I5" s="3">
        <f>COUNTIFS(game2!$E$3:$E$200,I1,game2!$B$3:$B$200,"б",game2!$C$3:$C$200,"+")</f>
        <v>6</v>
      </c>
      <c r="J5" s="3" t="s">
        <v>54</v>
      </c>
      <c r="K5" s="24"/>
      <c r="L5" s="10"/>
      <c r="M5" s="3">
        <f>COUNTIFS(game2!$E$3:$E$200,M1,game2!$B$3:$B$200,"б",game2!$C$3:$C$200,"+")</f>
        <v>1</v>
      </c>
      <c r="N5" s="3" t="s">
        <v>54</v>
      </c>
      <c r="O5" s="24"/>
      <c r="P5" s="10"/>
      <c r="Q5" s="3">
        <f>COUNTIFS(game2!$E$3:$E$200,Q1,game2!$B$3:$B$200,"б",game2!$C$3:$C$200,"+")</f>
        <v>0</v>
      </c>
      <c r="R5" s="3" t="s">
        <v>54</v>
      </c>
      <c r="S5" s="24"/>
      <c r="T5" s="10"/>
      <c r="U5" s="3">
        <f>COUNTIFS(game2!$E$3:$E$200,U1,game2!$B$3:$B$200,"б",game2!$C$3:$C$200,"+")</f>
        <v>4</v>
      </c>
      <c r="V5" s="3" t="s">
        <v>54</v>
      </c>
      <c r="W5" s="24"/>
      <c r="X5" s="9"/>
      <c r="Y5" s="3">
        <f>COUNTIFS(game2!$E$3:$E$200,Y1,game2!$B$3:$B$200,"б",game2!$C$3:$C$200,"+")</f>
        <v>2</v>
      </c>
      <c r="Z5" s="3" t="s">
        <v>54</v>
      </c>
      <c r="AA5" s="24"/>
      <c r="AB5" s="9"/>
    </row>
    <row r="6" spans="1:28" x14ac:dyDescent="0.3">
      <c r="A6" s="3">
        <f>I7+I23+M7+M23+Q7+Q23+U7+U23+Y23+Y7+I40+M40+Q40+U40+Y40</f>
        <v>4</v>
      </c>
      <c r="B6" s="2" t="s">
        <v>34</v>
      </c>
      <c r="C6" s="3">
        <f>COUNTIFS(game2!$E$3:$E$200,"соперник",game2!$B$3:$B$200,"фол",game2!$C$3:$C$200,"+")</f>
        <v>1</v>
      </c>
      <c r="D6" s="8"/>
      <c r="E6" s="11"/>
      <c r="F6" s="11"/>
      <c r="G6" s="11"/>
      <c r="H6" s="9"/>
      <c r="I6" s="12">
        <f>COUNTIFS(game2!$E$3:$E$200,I1,game2!$B$3:$B$200,"б",game2!$C$3:$C$200,"+",game2!$D$3:$D$200,"+")</f>
        <v>2</v>
      </c>
      <c r="J6" s="3" t="s">
        <v>57</v>
      </c>
      <c r="K6" s="1">
        <f>IFERROR(I6/I5,0)</f>
        <v>0.33333333333333331</v>
      </c>
      <c r="L6" s="10"/>
      <c r="M6" s="12">
        <f>COUNTIFS(game2!$E$3:$E$200,M1,game2!$B$3:$B$200,"б",game2!$C$3:$C$200,"+",game2!$D$3:$D$200,"+")</f>
        <v>0</v>
      </c>
      <c r="N6" s="3" t="s">
        <v>57</v>
      </c>
      <c r="O6" s="1">
        <f>IFERROR(M6/M5,0)</f>
        <v>0</v>
      </c>
      <c r="P6" s="10"/>
      <c r="Q6" s="12">
        <f>COUNTIFS(game2!$E$3:$E$200,Q1,game2!$B$3:$B$200,"б",game2!$C$3:$C$200,"+",game2!$D$3:$D$200,"+")</f>
        <v>0</v>
      </c>
      <c r="R6" s="3" t="s">
        <v>57</v>
      </c>
      <c r="S6" s="1">
        <f>IFERROR(Q6/Q5,0)</f>
        <v>0</v>
      </c>
      <c r="T6" s="10"/>
      <c r="U6" s="12">
        <f>COUNTIFS(game2!$E$3:$E$200,U1,game2!$B$3:$B$200,"б",game2!$C$3:$C$200,"+",game2!$D$3:$D$200,"+")</f>
        <v>2</v>
      </c>
      <c r="V6" s="3" t="s">
        <v>57</v>
      </c>
      <c r="W6" s="1">
        <f>IFERROR(U6/U5,0)</f>
        <v>0.5</v>
      </c>
      <c r="X6" s="9"/>
      <c r="Y6" s="12">
        <f>COUNTIFS(game2!$E$3:$E$200,Y1,game2!$B$3:$B$200,"б",game2!$C$3:$C$200,"+",game2!$D$3:$D$200,"+")</f>
        <v>1</v>
      </c>
      <c r="Z6" s="3" t="s">
        <v>57</v>
      </c>
      <c r="AA6" s="1">
        <f>IFERROR(Y6/Y5,0)</f>
        <v>0.5</v>
      </c>
      <c r="AB6" s="9"/>
    </row>
    <row r="7" spans="1:28" x14ac:dyDescent="0.3">
      <c r="A7" s="1">
        <f>A5/A4</f>
        <v>0.33333333333333331</v>
      </c>
      <c r="B7" s="2" t="s">
        <v>57</v>
      </c>
      <c r="C7" s="1">
        <f>C5/C4</f>
        <v>0</v>
      </c>
      <c r="D7" s="8"/>
      <c r="E7" s="25" t="s">
        <v>58</v>
      </c>
      <c r="F7" s="25"/>
      <c r="G7" s="25" t="s">
        <v>43</v>
      </c>
      <c r="H7" s="9"/>
      <c r="I7" s="3">
        <f>COUNTIFS(game2!$E$3:$E$200,I1,game2!$B$3:$B$200,"фол",game2!$C$3:$C$200,"+")</f>
        <v>0</v>
      </c>
      <c r="J7" s="3" t="s">
        <v>34</v>
      </c>
      <c r="K7" s="1">
        <f>IFERROR(I7/$A$6,0)</f>
        <v>0</v>
      </c>
      <c r="L7" s="10"/>
      <c r="M7" s="3">
        <f>COUNTIFS(game2!$E$3:$E$200,M1,game2!$B$3:$B$200,"фол",game2!$C$3:$C$200,"+")</f>
        <v>0</v>
      </c>
      <c r="N7" s="3" t="s">
        <v>34</v>
      </c>
      <c r="O7" s="1">
        <f>IFERROR(M7/$A$6,0)</f>
        <v>0</v>
      </c>
      <c r="P7" s="10"/>
      <c r="Q7" s="3">
        <f>COUNTIFS(game2!$E$3:$E$200,Q1,game2!$B$3:$B$200,"фол",game2!$C$3:$C$200,"+")</f>
        <v>0</v>
      </c>
      <c r="R7" s="3" t="s">
        <v>34</v>
      </c>
      <c r="S7" s="1">
        <f>IFERROR(Q7/$A$6,0)</f>
        <v>0</v>
      </c>
      <c r="T7" s="10"/>
      <c r="U7" s="3">
        <f>COUNTIFS(game2!$E$3:$E$200,U1,game2!$B$3:$B$200,"фол",game2!$C$3:$C$200,"+")</f>
        <v>0</v>
      </c>
      <c r="V7" s="3" t="s">
        <v>34</v>
      </c>
      <c r="W7" s="1">
        <f>IFERROR(U7/$A$6,0)</f>
        <v>0</v>
      </c>
      <c r="X7" s="9"/>
      <c r="Y7" s="3">
        <f>COUNTIFS(game2!$E$3:$E$200,Y1,game2!$B$3:$B$200,"фол",game2!$C$3:$C$200,"+")</f>
        <v>0</v>
      </c>
      <c r="Z7" s="3" t="s">
        <v>34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45</v>
      </c>
      <c r="B8" s="2" t="s">
        <v>59</v>
      </c>
      <c r="C8" s="1"/>
      <c r="D8" s="8"/>
      <c r="E8" s="3">
        <f>COUNTIFS(game2!I3:I101,"б",game2!J3:J101,"+",game2!M3:M101,E7)+E10</f>
        <v>3</v>
      </c>
      <c r="F8" s="3" t="s">
        <v>50</v>
      </c>
      <c r="G8" s="24">
        <f>(E8-E9)/E8</f>
        <v>1</v>
      </c>
      <c r="H8" s="9"/>
      <c r="I8" s="12">
        <f>COUNTIF(game2!$F$3:$F$200,I1)</f>
        <v>0</v>
      </c>
      <c r="J8" s="3" t="s">
        <v>60</v>
      </c>
      <c r="K8" s="3"/>
      <c r="L8" s="10"/>
      <c r="M8" s="12">
        <f>COUNTIF(game2!$F$3:$F$200,M1)</f>
        <v>1</v>
      </c>
      <c r="N8" s="3" t="s">
        <v>60</v>
      </c>
      <c r="O8" s="3"/>
      <c r="P8" s="10"/>
      <c r="Q8" s="12">
        <f>COUNTIF(game2!$F$3:$F$200,Q1)</f>
        <v>0</v>
      </c>
      <c r="R8" s="3" t="s">
        <v>60</v>
      </c>
      <c r="S8" s="3"/>
      <c r="T8" s="10"/>
      <c r="U8" s="12">
        <f>COUNTIF(game2!$F$3:$F$200,U1)</f>
        <v>1</v>
      </c>
      <c r="V8" s="3" t="s">
        <v>60</v>
      </c>
      <c r="W8" s="3"/>
      <c r="X8" s="9"/>
      <c r="Y8" s="12">
        <f>COUNTIF(game2!$F$3:$F$200,Y1)</f>
        <v>0</v>
      </c>
      <c r="Z8" s="3" t="s">
        <v>60</v>
      </c>
      <c r="AA8" s="3"/>
      <c r="AB8" s="9"/>
    </row>
    <row r="9" spans="1:28" x14ac:dyDescent="0.3">
      <c r="A9" s="3">
        <f>I3+I19+M3+M19+Q3+Q19+U3+U19+Y19+Y3+I36+M36+Q36+U36+Y36</f>
        <v>33</v>
      </c>
      <c r="B9" s="2" t="s">
        <v>53</v>
      </c>
      <c r="C9" s="1"/>
      <c r="D9" s="8"/>
      <c r="E9" s="3">
        <f>COUNTIFS(game2!I3:I101,"б",game2!J3:J101,"+",game2!K3:K101,"+",game2!M3:M101,E7)+E11</f>
        <v>0</v>
      </c>
      <c r="F9" s="3" t="s">
        <v>52</v>
      </c>
      <c r="G9" s="24"/>
      <c r="H9" s="9"/>
      <c r="I9" s="3">
        <f>COUNTIFS(game2!$E$3:$E$200,I1,game2!$B$3:$B$200,"блок",game2!$C$3:$C$200,"+")</f>
        <v>0</v>
      </c>
      <c r="J9" s="3" t="s">
        <v>61</v>
      </c>
      <c r="K9" s="3"/>
      <c r="L9" s="10"/>
      <c r="M9" s="3">
        <f>COUNTIFS(game2!$E$3:$E$200,M1,game2!$B$3:$B$200,"блок",game2!$C$3:$C$200,"+")</f>
        <v>0</v>
      </c>
      <c r="N9" s="3" t="s">
        <v>61</v>
      </c>
      <c r="O9" s="3"/>
      <c r="P9" s="10"/>
      <c r="Q9" s="3">
        <f>COUNTIFS(game2!$E$3:$E$200,Q1,game2!$B$3:$B$200,"блок",game2!$C$3:$C$200,"+")</f>
        <v>0</v>
      </c>
      <c r="R9" s="3" t="s">
        <v>61</v>
      </c>
      <c r="S9" s="3"/>
      <c r="T9" s="10"/>
      <c r="U9" s="3">
        <f>COUNTIFS(game2!$E$3:$E$200,U1,game2!$B$3:$B$200,"блок",game2!$C$3:$C$200,"+")</f>
        <v>0</v>
      </c>
      <c r="V9" s="3" t="s">
        <v>61</v>
      </c>
      <c r="W9" s="3"/>
      <c r="X9" s="9"/>
      <c r="Y9" s="3">
        <f>COUNTIFS(game2!$E$3:$E$200,Y1,game2!$B$3:$B$200,"блок",game2!$C$3:$C$200,"+")</f>
        <v>0</v>
      </c>
      <c r="Z9" s="3" t="s">
        <v>61</v>
      </c>
      <c r="AA9" s="3"/>
      <c r="AB9" s="9"/>
    </row>
    <row r="10" spans="1:28" x14ac:dyDescent="0.3">
      <c r="A10" s="1">
        <f>A9/A8</f>
        <v>0.73333333333333328</v>
      </c>
      <c r="B10" s="2" t="s">
        <v>5</v>
      </c>
      <c r="C10" s="1"/>
      <c r="D10" s="8"/>
      <c r="E10" s="3">
        <f>COUNTIFS(game2!I3:I101,"бул",game2!J3:J101,"+",game2!M3:M101,E7)</f>
        <v>0</v>
      </c>
      <c r="F10" s="3" t="s">
        <v>55</v>
      </c>
      <c r="G10" s="24" t="str">
        <f>IFERROR((E10-E11)/E10,"нет бросоков")</f>
        <v>нет бросоков</v>
      </c>
      <c r="H10" s="9"/>
      <c r="I10" s="3">
        <f>COUNTIFS(game2!$E$3:$E$200,I1,game2!$B$3:$B$200,"бул",game2!$C$3:$C$200,"+")</f>
        <v>0</v>
      </c>
      <c r="J10" s="3" t="s">
        <v>55</v>
      </c>
      <c r="K10" s="24">
        <f>IFERROR(I11/I10,0)</f>
        <v>0</v>
      </c>
      <c r="L10" s="10"/>
      <c r="M10" s="3">
        <f>COUNTIFS(game2!$E$3:$E$200,M1,game2!$B$3:$B$200,"бул",game2!$C$3:$C$200,"+")</f>
        <v>0</v>
      </c>
      <c r="N10" s="3" t="s">
        <v>55</v>
      </c>
      <c r="O10" s="24">
        <f>IFERROR(M11/M10,0)</f>
        <v>0</v>
      </c>
      <c r="P10" s="10"/>
      <c r="Q10" s="3">
        <f>COUNTIFS(game2!$E$3:$E$200,Q1,game2!$B$3:$B$200,"бул",game2!$C$3:$C$200,"+")</f>
        <v>0</v>
      </c>
      <c r="R10" s="3" t="s">
        <v>55</v>
      </c>
      <c r="S10" s="24">
        <f>IFERROR(Q11/Q10,0)</f>
        <v>0</v>
      </c>
      <c r="T10" s="10"/>
      <c r="U10" s="3">
        <f>COUNTIFS(game2!$E$3:$E$200,U1,game2!$B$3:$B$200,"бул",game2!$C$3:$C$200,"+")</f>
        <v>0</v>
      </c>
      <c r="V10" s="3" t="s">
        <v>55</v>
      </c>
      <c r="W10" s="24">
        <f>IFERROR(U11/U10,0)</f>
        <v>0</v>
      </c>
      <c r="X10" s="9"/>
      <c r="Y10" s="3">
        <f>COUNTIFS(game2!$E$3:$E$200,Y1,game2!$B$3:$B$200,"бул",game2!$C$3:$C$200,"+")</f>
        <v>0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COUNTIFS(game2!I3:I101,"бул",game2!J3:J101,"+",game2!K3:K101,"+",game2!M3:M101,E7)</f>
        <v>0</v>
      </c>
      <c r="F11" s="3" t="s">
        <v>56</v>
      </c>
      <c r="G11" s="24"/>
      <c r="H11" s="9"/>
      <c r="I11" s="12">
        <f>COUNTIFS(game2!$E$3:$E$200,I1,game2!$B$3:$B$200,"бул",game2!$C$3:$C$200,"+",game2!$D$3:$D$200,"+")</f>
        <v>0</v>
      </c>
      <c r="J11" s="3" t="s">
        <v>57</v>
      </c>
      <c r="K11" s="24"/>
      <c r="L11" s="10"/>
      <c r="M11" s="12">
        <f>COUNTIFS(game2!$E$3:$E$200,M1,game2!$B$3:$B$200,"бул",game2!$C$3:$C$200,"+",game2!$D$3:$D$200,"+")</f>
        <v>0</v>
      </c>
      <c r="N11" s="3" t="s">
        <v>57</v>
      </c>
      <c r="O11" s="24"/>
      <c r="P11" s="10"/>
      <c r="Q11" s="12">
        <f>COUNTIFS(game2!$E$3:$E$200,Q1,game2!$B$3:$B$200,"бул",game2!$C$3:$C$200,"+",game2!$D$3:$D$200,"+")</f>
        <v>0</v>
      </c>
      <c r="R11" s="3" t="s">
        <v>57</v>
      </c>
      <c r="S11" s="24"/>
      <c r="T11" s="10"/>
      <c r="U11" s="12">
        <f>COUNTIFS(game2!$E$3:$E$200,U1,game2!$B$3:$B$200,"бул",game2!$C$3:$C$200,"+",game2!$D$3:$D$200,"+")</f>
        <v>0</v>
      </c>
      <c r="V11" s="3" t="s">
        <v>57</v>
      </c>
      <c r="W11" s="24"/>
      <c r="X11" s="9"/>
      <c r="Y11" s="12">
        <f>COUNTIFS(game2!$E$3:$E$200,Y1,game2!$B$3:$B$200,"бул",game2!$C$3:$C$200,"+",game2!$D$3:$D$200,"+")</f>
        <v>0</v>
      </c>
      <c r="Z11" s="3" t="s">
        <v>57</v>
      </c>
      <c r="AA11" s="24"/>
      <c r="AB11" s="9"/>
    </row>
    <row r="12" spans="1:28" x14ac:dyDescent="0.3">
      <c r="A12" s="3">
        <f>I12+I28+M12+M28+Q12+Q28+U12+U28+Y28+Y12+I45+M45+Q45+U45+Y45</f>
        <v>33</v>
      </c>
      <c r="B12" s="3" t="s">
        <v>85</v>
      </c>
      <c r="C12" s="24">
        <f>A13/A12</f>
        <v>0.54545454545454541</v>
      </c>
      <c r="D12" s="8"/>
      <c r="H12" s="9"/>
      <c r="I12" s="3">
        <f>COUNTIFS(game2!$E$3:$E$200,I1,game2!$B$3:$B$200,"вб")</f>
        <v>6</v>
      </c>
      <c r="J12" s="3" t="s">
        <v>63</v>
      </c>
      <c r="K12" s="24">
        <f>IFERROR(I13/I12,0)</f>
        <v>0.5</v>
      </c>
      <c r="L12" s="10"/>
      <c r="M12" s="3">
        <f>COUNTIFS(game2!$E$3:$E$200,M1,game2!$B$3:$B$200,"вб")</f>
        <v>0</v>
      </c>
      <c r="N12" s="3" t="s">
        <v>63</v>
      </c>
      <c r="O12" s="24">
        <f>IFERROR(M13/M12,0)</f>
        <v>0</v>
      </c>
      <c r="P12" s="10"/>
      <c r="Q12" s="3">
        <f>COUNTIFS(game2!$E$3:$E$200,Q1,game2!$B$3:$B$200,"вб")</f>
        <v>4</v>
      </c>
      <c r="R12" s="3" t="s">
        <v>63</v>
      </c>
      <c r="S12" s="24">
        <f>IFERROR(Q13/Q12,0)</f>
        <v>0.75</v>
      </c>
      <c r="T12" s="10"/>
      <c r="U12" s="3">
        <f>COUNTIFS(game2!$E$3:$E$200,U1,game2!$B$3:$B$200,"вб")</f>
        <v>0</v>
      </c>
      <c r="V12" s="3" t="s">
        <v>63</v>
      </c>
      <c r="W12" s="24">
        <f>IFERROR(U13/U12,0)</f>
        <v>0</v>
      </c>
      <c r="X12" s="9"/>
      <c r="Y12" s="3">
        <f>COUNTIFS(game2!$E$3:$E$200,Y1,game2!$B$3:$B$200,"вб")</f>
        <v>0</v>
      </c>
      <c r="Z12" s="3" t="s">
        <v>63</v>
      </c>
      <c r="AA12" s="24">
        <f>IFERROR(Y13/Y12,0)</f>
        <v>0</v>
      </c>
      <c r="AB12" s="9"/>
    </row>
    <row r="13" spans="1:28" x14ac:dyDescent="0.3">
      <c r="A13" s="3">
        <f>I13+I29+M13+M29+Q13+Q29+U13+U29+Y29+Y13+I46+M46+Q46+U46+Y46</f>
        <v>18</v>
      </c>
      <c r="B13" s="3" t="s">
        <v>64</v>
      </c>
      <c r="C13" s="24"/>
      <c r="D13" s="8"/>
      <c r="H13" s="9"/>
      <c r="I13" s="3">
        <f>COUNTIFS(game2!$E$3:$E$200,I1,game2!$B$3:$B$200,"вб",game2!$C$3:$C$200,"+")</f>
        <v>3</v>
      </c>
      <c r="J13" s="3" t="s">
        <v>65</v>
      </c>
      <c r="K13" s="24"/>
      <c r="L13" s="10"/>
      <c r="M13" s="3">
        <f>COUNTIFS(game2!$E$3:$E$200,M1,game2!$B$3:$B$200,"вб",game2!$C$3:$C$200,"+")</f>
        <v>0</v>
      </c>
      <c r="N13" s="3" t="s">
        <v>65</v>
      </c>
      <c r="O13" s="24"/>
      <c r="P13" s="10"/>
      <c r="Q13" s="3">
        <f>COUNTIFS(game2!$E$3:$E$200,Q1,game2!$B$3:$B$200,"вб",game2!$C$3:$C$200,"+")</f>
        <v>3</v>
      </c>
      <c r="R13" s="3" t="s">
        <v>65</v>
      </c>
      <c r="S13" s="24"/>
      <c r="T13" s="10"/>
      <c r="U13" s="3">
        <f>COUNTIFS(game2!$E$3:$E$200,U1,game2!$B$3:$B$200,"вб",game2!$C$3:$C$200,"+")</f>
        <v>0</v>
      </c>
      <c r="V13" s="3" t="s">
        <v>65</v>
      </c>
      <c r="W13" s="24"/>
      <c r="X13" s="9"/>
      <c r="Y13" s="3">
        <f>COUNTIFS(game2!$E$3:$E$200,Y1,game2!$B$3:$B$200,"вб",game2!$C$3:$C$200,"+")</f>
        <v>0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>
        <f>COUNTIFS(game2!$E$3:$E$200,I1,game2!$B$3:$B$200,"ош",game2!$C$3:$C$200,"+")</f>
        <v>0</v>
      </c>
      <c r="J14" s="3" t="s">
        <v>66</v>
      </c>
      <c r="K14" s="1"/>
      <c r="L14" s="10"/>
      <c r="M14" s="3">
        <f>COUNTIFS(game2!$E$3:$E$200,M1,game2!$B$3:$B$200,"ош",game2!$C$3:$C$200,"+")</f>
        <v>0</v>
      </c>
      <c r="N14" s="3" t="s">
        <v>66</v>
      </c>
      <c r="O14" s="1"/>
      <c r="P14" s="10"/>
      <c r="Q14" s="3">
        <f>COUNTIFS(game2!$E$3:$E$200,Q1,game2!$B$3:$B$200,"ош",game2!$C$3:$C$200,"+")</f>
        <v>0</v>
      </c>
      <c r="R14" s="3" t="s">
        <v>66</v>
      </c>
      <c r="S14" s="1"/>
      <c r="T14" s="10"/>
      <c r="U14" s="3">
        <f>COUNTIFS(game2!$E$3:$E$200,U1,game2!$B$3:$B$200,"ош",game2!$C$3:$C$200,"+")</f>
        <v>0</v>
      </c>
      <c r="V14" s="3" t="s">
        <v>66</v>
      </c>
      <c r="W14" s="1"/>
      <c r="X14" s="9"/>
      <c r="Y14" s="3">
        <f>COUNTIFS(game2!$E$3:$E$200,Y1,game2!$B$3:$B$200,"ош",game2!$C$3:$C$200,"+")</f>
        <v>0</v>
      </c>
      <c r="Z14" s="3" t="s">
        <v>66</v>
      </c>
      <c r="AA14" s="1"/>
      <c r="AB14" s="9"/>
    </row>
    <row r="15" spans="1:28" x14ac:dyDescent="0.3">
      <c r="A15" s="3">
        <f>I14+I30+M14+M30+Q14+Q30+U14+U30+Y30+Y14+I47+M47+Q47+U47+Y47</f>
        <v>1</v>
      </c>
      <c r="B15" s="3" t="s">
        <v>67</v>
      </c>
      <c r="C15" s="1"/>
      <c r="D15" s="8"/>
      <c r="H15" s="9"/>
      <c r="I15" s="3">
        <f>COUNTIFS(game2!$E$3:$E$200,I1,game2!$B$3:$B$200,"отбор",game2!$C$3:$C$200,"+")</f>
        <v>0</v>
      </c>
      <c r="J15" s="3" t="s">
        <v>68</v>
      </c>
      <c r="K15" s="1"/>
      <c r="L15" s="10"/>
      <c r="M15" s="3">
        <f>COUNTIFS(game2!$E$3:$E$200,M1,game2!$B$3:$B$200,"отбор",game2!$C$3:$C$200,"+")</f>
        <v>0</v>
      </c>
      <c r="N15" s="3" t="s">
        <v>68</v>
      </c>
      <c r="O15" s="1"/>
      <c r="P15" s="10"/>
      <c r="Q15" s="3">
        <f>COUNTIFS(game2!$E$3:$E$200,Q1,game2!$B$3:$B$200,"отбор",game2!$C$3:$C$200,"+")</f>
        <v>0</v>
      </c>
      <c r="R15" s="3" t="s">
        <v>68</v>
      </c>
      <c r="S15" s="1"/>
      <c r="T15" s="10"/>
      <c r="U15" s="3">
        <f>COUNTIFS(game2!$E$3:$E$200,U1,game2!$B$3:$B$200,"отбор",game2!$C$3:$C$200,"+")</f>
        <v>0</v>
      </c>
      <c r="V15" s="3" t="s">
        <v>68</v>
      </c>
      <c r="W15" s="1"/>
      <c r="X15" s="9"/>
      <c r="Y15" s="3">
        <f>COUNTIFS(game2!$E$3:$E$200,Y1,game2!$B$3:$B$200,"отбор",game2!$C$3:$C$200,"+")</f>
        <v>0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SUMIF(game2!$O$2:$O$21,I1,game2!$P$2:$P$10)</f>
        <v>4</v>
      </c>
      <c r="J16" s="3" t="s">
        <v>69</v>
      </c>
      <c r="K16" s="1"/>
      <c r="L16" s="10"/>
      <c r="M16" s="3">
        <f ca="1">SUMIF(game2!$O$2:$O$21,M1,game2!$P$2:$P$10)</f>
        <v>4</v>
      </c>
      <c r="N16" s="3" t="s">
        <v>69</v>
      </c>
      <c r="O16" s="1"/>
      <c r="P16" s="10"/>
      <c r="Q16" s="3">
        <f ca="1">SUMIF(game2!$O$2:$O$21,Q1,game2!$P$2:$P$10)</f>
        <v>2</v>
      </c>
      <c r="R16" s="3" t="s">
        <v>69</v>
      </c>
      <c r="S16" s="1"/>
      <c r="T16" s="10"/>
      <c r="U16" s="3">
        <f ca="1">SUMIF(game2!$O$2:$O$21,U1,game2!$P$2:$P$10)</f>
        <v>5</v>
      </c>
      <c r="V16" s="3" t="s">
        <v>69</v>
      </c>
      <c r="W16" s="1"/>
      <c r="X16" s="9"/>
      <c r="Y16" s="3">
        <f ca="1">SUMIF(game2!$O$2:$O$21,Y1,game2!$P$2:$P$10)</f>
        <v>3</v>
      </c>
      <c r="Z16" s="3" t="s">
        <v>69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70</v>
      </c>
      <c r="C17" s="3"/>
      <c r="D17" s="8"/>
      <c r="H17" s="9"/>
      <c r="I17" s="25" t="s">
        <v>71</v>
      </c>
      <c r="J17" s="25"/>
      <c r="K17" s="25" t="s">
        <v>43</v>
      </c>
      <c r="L17" s="10"/>
      <c r="M17" s="25" t="s">
        <v>72</v>
      </c>
      <c r="N17" s="25"/>
      <c r="O17" s="25" t="s">
        <v>43</v>
      </c>
      <c r="P17" s="10"/>
      <c r="Q17" s="25" t="s">
        <v>73</v>
      </c>
      <c r="R17" s="25"/>
      <c r="S17" s="25" t="s">
        <v>43</v>
      </c>
      <c r="T17" s="10"/>
      <c r="U17" s="25" t="s">
        <v>74</v>
      </c>
      <c r="V17" s="25"/>
      <c r="W17" s="25" t="s">
        <v>43</v>
      </c>
      <c r="X17" s="9"/>
      <c r="Y17" s="25" t="s">
        <v>75</v>
      </c>
      <c r="Z17" s="25"/>
      <c r="AA17" s="25" t="s">
        <v>43</v>
      </c>
      <c r="AB17" s="9"/>
    </row>
    <row r="18" spans="1:28" x14ac:dyDescent="0.3">
      <c r="A18" s="3">
        <f>I9+I25+M9+M25+Q9+Q25+U9+U25+Y25+Y9+I42+M42+Q42+U42+Y42</f>
        <v>4</v>
      </c>
      <c r="B18" s="3" t="s">
        <v>76</v>
      </c>
      <c r="C18" s="3"/>
      <c r="D18" s="8"/>
      <c r="H18" s="9"/>
      <c r="I18" s="3">
        <f>COUNTIFS(game2!$E$3:$E$200,I17,game2!$B$3:$B$200,"п")</f>
        <v>6</v>
      </c>
      <c r="J18" s="3" t="s">
        <v>51</v>
      </c>
      <c r="K18" s="24">
        <f>IFERROR(I19/I18,0)</f>
        <v>0.83333333333333337</v>
      </c>
      <c r="L18" s="10"/>
      <c r="M18" s="3">
        <f>COUNTIFS(game2!$E$3:$E$200,M17,game2!$B$3:$B$200,"п")</f>
        <v>3</v>
      </c>
      <c r="N18" s="3" t="s">
        <v>51</v>
      </c>
      <c r="O18" s="24">
        <f>IFERROR(M19/M18,0)</f>
        <v>0.33333333333333331</v>
      </c>
      <c r="P18" s="10"/>
      <c r="Q18" s="3">
        <f>COUNTIFS(game2!$E$3:$E$200,Q17,game2!$B$3:$B$200,"п")</f>
        <v>2</v>
      </c>
      <c r="R18" s="3" t="s">
        <v>51</v>
      </c>
      <c r="S18" s="24">
        <f>IFERROR(Q19/Q18,0)</f>
        <v>0</v>
      </c>
      <c r="T18" s="10"/>
      <c r="U18" s="3">
        <f>COUNTIFS(game2!$E$3:$E$200,U17,game2!$B$3:$B$200,"п")</f>
        <v>3</v>
      </c>
      <c r="V18" s="3" t="s">
        <v>51</v>
      </c>
      <c r="W18" s="24">
        <f>IFERROR(U19/U18,0)</f>
        <v>1</v>
      </c>
      <c r="X18" s="9"/>
      <c r="Y18" s="3">
        <f>COUNTIFS(game2!$E$3:$E$200,Y17,game2!$B$3:$B$200,"п")</f>
        <v>4</v>
      </c>
      <c r="Z18" s="3" t="s">
        <v>51</v>
      </c>
      <c r="AA18" s="24">
        <f>IFERROR(Y19/Y18,0)</f>
        <v>1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COUNTIFS(game2!$E$3:$E$200,I17,game2!$B$3:$B$200,"п",game2!$C$3:$C$200,"+")</f>
        <v>5</v>
      </c>
      <c r="J19" s="3" t="s">
        <v>53</v>
      </c>
      <c r="K19" s="24"/>
      <c r="L19" s="10"/>
      <c r="M19" s="3">
        <f>COUNTIFS(game2!$E$3:$E$200,M17,game2!$B$3:$B$200,"п",game2!$C$3:$C$200,"+")</f>
        <v>1</v>
      </c>
      <c r="N19" s="3" t="s">
        <v>53</v>
      </c>
      <c r="O19" s="24"/>
      <c r="P19" s="10"/>
      <c r="Q19" s="3">
        <f>COUNTIFS(game2!$E$3:$E$200,Q17,game2!$B$3:$B$200,"п",game2!$C$3:$C$200,"+")</f>
        <v>0</v>
      </c>
      <c r="R19" s="3" t="s">
        <v>53</v>
      </c>
      <c r="S19" s="24"/>
      <c r="T19" s="10"/>
      <c r="U19" s="3">
        <f>COUNTIFS(game2!$E$3:$E$200,U17,game2!$B$3:$B$200,"п",game2!$C$3:$C$200,"+")</f>
        <v>3</v>
      </c>
      <c r="V19" s="3" t="s">
        <v>53</v>
      </c>
      <c r="W19" s="24"/>
      <c r="X19" s="9"/>
      <c r="Y19" s="3">
        <f>COUNTIFS(game2!$E$3:$E$200,Y17,game2!$B$3:$B$200,"п",game2!$C$3:$C$200,"+")</f>
        <v>4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25" t="s">
        <v>35</v>
      </c>
      <c r="F20" s="25"/>
      <c r="G20" s="25" t="s">
        <v>43</v>
      </c>
      <c r="H20" s="9"/>
      <c r="I20" s="3">
        <f>COUNTIFS(game2!$E$3:$E$200,I17,game2!$B$3:$B$200,"б")</f>
        <v>2</v>
      </c>
      <c r="J20" s="3" t="s">
        <v>50</v>
      </c>
      <c r="K20" s="24">
        <f>IFERROR(I21/I20,0)</f>
        <v>0.5</v>
      </c>
      <c r="L20" s="10"/>
      <c r="M20" s="3">
        <f>COUNTIFS(game2!$E$3:$E$200,M17,game2!$B$3:$B$200,"б")</f>
        <v>3</v>
      </c>
      <c r="N20" s="3" t="s">
        <v>50</v>
      </c>
      <c r="O20" s="24">
        <f>IFERROR(M21/M20,0)</f>
        <v>1</v>
      </c>
      <c r="P20" s="10"/>
      <c r="Q20" s="3">
        <f>COUNTIFS(game2!$E$3:$E$200,Q17,game2!$B$3:$B$200,"б")</f>
        <v>4</v>
      </c>
      <c r="R20" s="3" t="s">
        <v>50</v>
      </c>
      <c r="S20" s="24">
        <f>IFERROR(Q21/Q20,0)</f>
        <v>0.75</v>
      </c>
      <c r="T20" s="10"/>
      <c r="U20" s="3">
        <f>COUNTIFS(game2!$E$3:$E$200,U17,game2!$B$3:$B$200,"б")</f>
        <v>0</v>
      </c>
      <c r="V20" s="3" t="s">
        <v>50</v>
      </c>
      <c r="W20" s="24">
        <f>IFERROR(U21/U20,0)</f>
        <v>0</v>
      </c>
      <c r="X20" s="9"/>
      <c r="Y20" s="3">
        <f>COUNTIFS(game2!$E$3:$E$200,Y17,game2!$B$3:$B$200,"б")</f>
        <v>4</v>
      </c>
      <c r="Z20" s="3" t="s">
        <v>50</v>
      </c>
      <c r="AA20" s="24">
        <f>IFERROR(Y21/Y20,0)</f>
        <v>0.75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>
        <f>COUNTIFS(game2!$B$3:$B$201,"б",game2!$C$3:$C$201,"+",game2!$G$3:$G$201,E20)+E23</f>
        <v>14</v>
      </c>
      <c r="F21" s="3" t="s">
        <v>50</v>
      </c>
      <c r="G21" s="24">
        <f>(E21-E22)/E21</f>
        <v>0.6428571428571429</v>
      </c>
      <c r="H21" s="9"/>
      <c r="I21" s="3">
        <f>COUNTIFS(game2!$E$3:$E$200,I17,game2!$B$3:$B$200,"б",game2!$C$3:$C$200,"+")</f>
        <v>1</v>
      </c>
      <c r="J21" s="3" t="s">
        <v>54</v>
      </c>
      <c r="K21" s="24"/>
      <c r="L21" s="10"/>
      <c r="M21" s="3">
        <f>COUNTIFS(game2!$E$3:$E$200,M17,game2!$B$3:$B$200,"б",game2!$C$3:$C$200,"+")</f>
        <v>3</v>
      </c>
      <c r="N21" s="3" t="s">
        <v>54</v>
      </c>
      <c r="O21" s="24"/>
      <c r="P21" s="10"/>
      <c r="Q21" s="3">
        <f>COUNTIFS(game2!$E$3:$E$200,Q17,game2!$B$3:$B$200,"б",game2!$C$3:$C$200,"+")</f>
        <v>3</v>
      </c>
      <c r="R21" s="3" t="s">
        <v>54</v>
      </c>
      <c r="S21" s="24"/>
      <c r="T21" s="10"/>
      <c r="U21" s="3">
        <f>COUNTIFS(game2!$E$3:$E$200,U17,game2!$B$3:$B$200,"б",game2!$C$3:$C$200,"+")</f>
        <v>0</v>
      </c>
      <c r="V21" s="3" t="s">
        <v>54</v>
      </c>
      <c r="W21" s="24"/>
      <c r="X21" s="9"/>
      <c r="Y21" s="3">
        <f>COUNTIFS(game2!$E$3:$E$200,Y17,game2!$B$3:$B$200,"б",game2!$C$3:$C$200,"+")</f>
        <v>3</v>
      </c>
      <c r="Z21" s="3" t="s">
        <v>54</v>
      </c>
      <c r="AA21" s="24"/>
      <c r="AB21" s="9"/>
    </row>
    <row r="22" spans="1:28" x14ac:dyDescent="0.3">
      <c r="A22" s="15" t="s">
        <v>44</v>
      </c>
      <c r="B22" s="3" t="s">
        <v>105</v>
      </c>
      <c r="C22" s="3">
        <f ca="1">I16</f>
        <v>4</v>
      </c>
      <c r="D22" s="8"/>
      <c r="E22" s="3">
        <f>COUNTIFS(game2!$B$3:$B$201,"б",game2!$C$3:$C$201,"+",game2!$D$3:D201,"+",game2!$G$3:$G$201,E20)+E24</f>
        <v>5</v>
      </c>
      <c r="F22" s="3" t="s">
        <v>52</v>
      </c>
      <c r="G22" s="24"/>
      <c r="H22" s="9"/>
      <c r="I22" s="12">
        <f>COUNTIFS(game2!$E$3:$E$200,I17,game2!$B$3:$B$200,"б",game2!$C$3:$C$200,"+",game2!$D$3:$D$200,"+")</f>
        <v>0</v>
      </c>
      <c r="J22" s="3" t="s">
        <v>57</v>
      </c>
      <c r="K22" s="1">
        <f>IFERROR(I22/I21,0)</f>
        <v>0</v>
      </c>
      <c r="L22" s="10"/>
      <c r="M22" s="12">
        <f>COUNTIFS(game2!$E$3:$E$200,M17,game2!$B$3:$B$200,"б",game2!$C$3:$C$200,"+",game2!$D$3:$D$200,"+")</f>
        <v>1</v>
      </c>
      <c r="N22" s="3" t="s">
        <v>57</v>
      </c>
      <c r="O22" s="1">
        <f>IFERROR(M22/M21,0)</f>
        <v>0.33333333333333331</v>
      </c>
      <c r="P22" s="10"/>
      <c r="Q22" s="12">
        <f>COUNTIFS(game2!$E$3:$E$200,Q17,game2!$B$3:$B$200,"б",game2!$C$3:$C$200,"+",game2!$D$3:$D$200,"+")</f>
        <v>1</v>
      </c>
      <c r="R22" s="3" t="s">
        <v>57</v>
      </c>
      <c r="S22" s="1">
        <f>IFERROR(Q22/Q21,0)</f>
        <v>0.33333333333333331</v>
      </c>
      <c r="T22" s="10"/>
      <c r="U22" s="12">
        <f>COUNTIFS(game2!$E$3:$E$200,U17,game2!$B$3:$B$200,"б",game2!$C$3:$C$200,"+",game2!$D$3:$D$200,"+")</f>
        <v>0</v>
      </c>
      <c r="V22" s="3" t="s">
        <v>57</v>
      </c>
      <c r="W22" s="1">
        <f>IFERROR(U22/U21,0)</f>
        <v>0</v>
      </c>
      <c r="X22" s="9"/>
      <c r="Y22" s="12">
        <f>COUNTIFS(game2!$E$3:$E$200,Y17,game2!$B$3:$B$200,"б",game2!$C$3:$C$200,"+",game2!$D$3:$D$200,"+")</f>
        <v>1</v>
      </c>
      <c r="Z22" s="3" t="s">
        <v>57</v>
      </c>
      <c r="AA22" s="1">
        <f>IFERROR(Y22/Y21,0)</f>
        <v>0.33333333333333331</v>
      </c>
      <c r="AB22" s="9"/>
    </row>
    <row r="23" spans="1:28" x14ac:dyDescent="0.3">
      <c r="A23" s="15" t="s">
        <v>45</v>
      </c>
      <c r="B23" s="3" t="s">
        <v>107</v>
      </c>
      <c r="C23" s="3">
        <f ca="1">M16</f>
        <v>4</v>
      </c>
      <c r="D23" s="8"/>
      <c r="E23" s="3">
        <f>COUNTIFS(game2!$B$3:$B$201,"бул",game2!$C$3:$C$201,"+",game2!$G$3:$G$201,E20)</f>
        <v>0</v>
      </c>
      <c r="F23" s="3" t="s">
        <v>55</v>
      </c>
      <c r="G23" s="24" t="str">
        <f>IFERROR((E23-E24)/E23,"нет бросоков")</f>
        <v>нет бросоков</v>
      </c>
      <c r="H23" s="9"/>
      <c r="I23" s="3">
        <f>COUNTIFS(game2!$E$3:$E$200,I17,game2!$B$3:$B$200,"фол",game2!$C$3:$C$200,"+")</f>
        <v>0</v>
      </c>
      <c r="J23" s="3" t="s">
        <v>34</v>
      </c>
      <c r="K23" s="1">
        <f>IFERROR(I23/$A$6,0)</f>
        <v>0</v>
      </c>
      <c r="L23" s="10"/>
      <c r="M23" s="3">
        <f>COUNTIFS(game2!$E$3:$E$200,M17,game2!$B$3:$B$200,"фол",game2!$C$3:$C$200,"+")</f>
        <v>0</v>
      </c>
      <c r="N23" s="3" t="s">
        <v>34</v>
      </c>
      <c r="O23" s="1">
        <f>IFERROR(M23/$A$6,0)</f>
        <v>0</v>
      </c>
      <c r="P23" s="10"/>
      <c r="Q23" s="3">
        <f>COUNTIFS(game2!$E$3:$E$200,Q17,game2!$B$3:$B$200,"фол",game2!$C$3:$C$200,"+")</f>
        <v>1</v>
      </c>
      <c r="R23" s="3" t="s">
        <v>34</v>
      </c>
      <c r="S23" s="1">
        <f>IFERROR(Q23/$A$6,0)</f>
        <v>0.25</v>
      </c>
      <c r="T23" s="10"/>
      <c r="U23" s="3">
        <f>COUNTIFS(game2!$E$3:$E$200,U17,game2!$B$3:$B$200,"фол",game2!$C$3:$C$200,"+")</f>
        <v>0</v>
      </c>
      <c r="V23" s="3" t="s">
        <v>34</v>
      </c>
      <c r="W23" s="1">
        <f>IFERROR(U23/$A$6,0)</f>
        <v>0</v>
      </c>
      <c r="X23" s="9"/>
      <c r="Y23" s="3">
        <f>COUNTIFS(game2!$E$3:$E$200,Y17,game2!$B$3:$B$200,"фол",game2!$C$3:$C$200,"+")</f>
        <v>1</v>
      </c>
      <c r="Z23" s="3" t="s">
        <v>34</v>
      </c>
      <c r="AA23" s="1">
        <f>IFERROR(Y23/$A$6,0)</f>
        <v>0.25</v>
      </c>
      <c r="AB23" s="9"/>
    </row>
    <row r="24" spans="1:28" x14ac:dyDescent="0.3">
      <c r="A24" s="15" t="s">
        <v>46</v>
      </c>
      <c r="B24" s="3" t="s">
        <v>104</v>
      </c>
      <c r="C24" s="3">
        <f ca="1">Q16</f>
        <v>2</v>
      </c>
      <c r="D24" s="8"/>
      <c r="E24" s="3">
        <f>COUNTIFS(game2!$B$3:$B$201,"бул",game2!$C$3:$C$201,"+",game2!$D$3:$D$201,"+",game2!$G$3:$G$201,E20)</f>
        <v>0</v>
      </c>
      <c r="F24" s="3" t="s">
        <v>56</v>
      </c>
      <c r="G24" s="24"/>
      <c r="H24" s="9"/>
      <c r="I24" s="12">
        <f>COUNTIF(game2!$F$3:$F$200,I17)</f>
        <v>0</v>
      </c>
      <c r="J24" s="3" t="s">
        <v>60</v>
      </c>
      <c r="K24" s="3"/>
      <c r="L24" s="10"/>
      <c r="M24" s="12">
        <f>COUNTIF(game2!$F$3:$F$200,M17)</f>
        <v>0</v>
      </c>
      <c r="N24" s="3" t="s">
        <v>60</v>
      </c>
      <c r="O24" s="3"/>
      <c r="P24" s="10"/>
      <c r="Q24" s="12">
        <f>COUNTIF(game2!$F$3:$F$200,Q17)</f>
        <v>0</v>
      </c>
      <c r="R24" s="3" t="s">
        <v>60</v>
      </c>
      <c r="S24" s="3"/>
      <c r="T24" s="10"/>
      <c r="U24" s="12">
        <f>COUNTIF(game2!$F$3:$F$200,U17)</f>
        <v>0</v>
      </c>
      <c r="V24" s="3" t="s">
        <v>60</v>
      </c>
      <c r="W24" s="3"/>
      <c r="X24" s="9"/>
      <c r="Y24" s="12">
        <f>COUNTIF(game2!$F$3:$F$200,Y17)</f>
        <v>0</v>
      </c>
      <c r="Z24" s="3" t="s">
        <v>60</v>
      </c>
      <c r="AA24" s="3"/>
      <c r="AB24" s="9"/>
    </row>
    <row r="25" spans="1:28" x14ac:dyDescent="0.3">
      <c r="A25" s="15" t="s">
        <v>47</v>
      </c>
      <c r="B25" s="3" t="s">
        <v>106</v>
      </c>
      <c r="C25" s="3">
        <f ca="1">U16</f>
        <v>5</v>
      </c>
      <c r="D25" s="8"/>
      <c r="H25" s="9"/>
      <c r="I25" s="3">
        <f>COUNTIFS(game2!$E$3:$E$200,I17,game2!$B$3:$B$200,"блок",game2!$C$3:$C$200,"+")</f>
        <v>0</v>
      </c>
      <c r="J25" s="3" t="s">
        <v>61</v>
      </c>
      <c r="K25" s="3"/>
      <c r="L25" s="10"/>
      <c r="M25" s="3">
        <f>COUNTIFS(game2!$E$3:$E$200,M17,game2!$B$3:$B$200,"блок",game2!$C$3:$C$200,"+")</f>
        <v>0</v>
      </c>
      <c r="N25" s="3" t="s">
        <v>61</v>
      </c>
      <c r="O25" s="3"/>
      <c r="P25" s="10"/>
      <c r="Q25" s="3">
        <f>COUNTIFS(game2!$E$3:$E$200,Q17,game2!$B$3:$B$200,"блок",game2!$C$3:$C$200,"+")</f>
        <v>0</v>
      </c>
      <c r="R25" s="3" t="s">
        <v>61</v>
      </c>
      <c r="S25" s="3"/>
      <c r="T25" s="10"/>
      <c r="U25" s="3">
        <f>COUNTIFS(game2!$E$3:$E$200,U17,game2!$B$3:$B$200,"блок",game2!$C$3:$C$200,"+")</f>
        <v>0</v>
      </c>
      <c r="V25" s="3" t="s">
        <v>61</v>
      </c>
      <c r="W25" s="3"/>
      <c r="X25" s="9"/>
      <c r="Y25" s="3">
        <f>COUNTIFS(game2!$E$3:$E$200,Y17,game2!$B$3:$B$200,"блок",game2!$C$3:$C$200,"+")</f>
        <v>0</v>
      </c>
      <c r="Z25" s="3" t="s">
        <v>61</v>
      </c>
      <c r="AA25" s="3"/>
      <c r="AB25" s="9"/>
    </row>
    <row r="26" spans="1:28" x14ac:dyDescent="0.3">
      <c r="A26" s="15" t="s">
        <v>48</v>
      </c>
      <c r="B26" s="3" t="s">
        <v>103</v>
      </c>
      <c r="C26" s="3">
        <f ca="1">Y16</f>
        <v>3</v>
      </c>
      <c r="D26" s="8"/>
      <c r="E26" s="25" t="s">
        <v>36</v>
      </c>
      <c r="F26" s="25"/>
      <c r="G26" s="25" t="s">
        <v>43</v>
      </c>
      <c r="H26" s="9"/>
      <c r="I26" s="3">
        <f>COUNTIFS(game2!$E$3:$E$200,I17,game2!$B$3:$B$200,"бул",game2!$C$3:$C$200,"+")</f>
        <v>0</v>
      </c>
      <c r="J26" s="3" t="s">
        <v>55</v>
      </c>
      <c r="K26" s="24">
        <f>IFERROR(I27/I26,0)</f>
        <v>0</v>
      </c>
      <c r="L26" s="10"/>
      <c r="M26" s="3">
        <f>COUNTIFS(game2!$E$3:$E$200,M17,game2!$B$3:$B$200,"бул",game2!$C$3:$C$200,"+")</f>
        <v>0</v>
      </c>
      <c r="N26" s="3" t="s">
        <v>55</v>
      </c>
      <c r="O26" s="24">
        <f>IFERROR(M27/M26,0)</f>
        <v>0</v>
      </c>
      <c r="P26" s="10"/>
      <c r="Q26" s="3">
        <f>COUNTIFS(game2!$E$3:$E$200,Q17,game2!$B$3:$B$200,"бул",game2!$C$3:$C$200,"+")</f>
        <v>0</v>
      </c>
      <c r="R26" s="3" t="s">
        <v>55</v>
      </c>
      <c r="S26" s="24">
        <f>IFERROR(Q27/Q26,0)</f>
        <v>0</v>
      </c>
      <c r="T26" s="10"/>
      <c r="U26" s="3">
        <f>COUNTIFS(game2!$E$3:$E$200,U17,game2!$B$3:$B$200,"бул",game2!$C$3:$C$200,"+")</f>
        <v>0</v>
      </c>
      <c r="V26" s="3" t="s">
        <v>55</v>
      </c>
      <c r="W26" s="24">
        <f>IFERROR(U27/U26,0)</f>
        <v>0</v>
      </c>
      <c r="X26" s="9"/>
      <c r="Y26" s="3">
        <f>COUNTIFS(game2!$E$3:$E$200,Y17,game2!$B$3:$B$200,"бул",game2!$C$3:$C$200,"+")</f>
        <v>0</v>
      </c>
      <c r="Z26" s="3" t="s">
        <v>55</v>
      </c>
      <c r="AA26" s="24">
        <f>IFERROR(Y27/Y26,0)</f>
        <v>0</v>
      </c>
      <c r="AB26" s="9"/>
    </row>
    <row r="27" spans="1:28" x14ac:dyDescent="0.3">
      <c r="A27" s="15" t="s">
        <v>71</v>
      </c>
      <c r="B27" s="3" t="s">
        <v>104</v>
      </c>
      <c r="C27" s="3">
        <f ca="1">I32</f>
        <v>3</v>
      </c>
      <c r="D27" s="8"/>
      <c r="E27" s="3">
        <f>COUNTIFS(game2!$B$3:$B$201,"б",game2!$C$3:$C$201,"+",game2!$G$3:$G$201,E26)+E29</f>
        <v>10</v>
      </c>
      <c r="F27" s="3" t="s">
        <v>50</v>
      </c>
      <c r="G27" s="24">
        <f>(E27-E28)/E27</f>
        <v>0.7</v>
      </c>
      <c r="H27" s="9"/>
      <c r="I27" s="12">
        <f>COUNTIFS(game2!$E$3:$E$200,I17,game2!$B$3:$B$200,"бул",game2!$C$3:$C$200,"+",game2!$D$3:$D$200,"+")</f>
        <v>0</v>
      </c>
      <c r="J27" s="3" t="s">
        <v>57</v>
      </c>
      <c r="K27" s="24"/>
      <c r="L27" s="10"/>
      <c r="M27" s="12">
        <f>COUNTIFS(game2!$E$3:$E$200,M17,game2!$B$3:$B$200,"бул",game2!$C$3:$C$200,"+",game2!$D$3:$D$200,"+")</f>
        <v>0</v>
      </c>
      <c r="N27" s="3" t="s">
        <v>57</v>
      </c>
      <c r="O27" s="24"/>
      <c r="P27" s="10"/>
      <c r="Q27" s="12">
        <f>COUNTIFS(game2!$E$3:$E$200,Q17,game2!$B$3:$B$200,"бул",game2!$C$3:$C$200,"+",game2!$D$3:$D$200,"+")</f>
        <v>0</v>
      </c>
      <c r="R27" s="3" t="s">
        <v>57</v>
      </c>
      <c r="S27" s="24"/>
      <c r="T27" s="10"/>
      <c r="U27" s="12">
        <f>COUNTIFS(game2!$E$3:$E$200,U17,game2!$B$3:$B$200,"бул",game2!$C$3:$C$200,"+",game2!$D$3:$D$200,"+")</f>
        <v>0</v>
      </c>
      <c r="V27" s="3" t="s">
        <v>57</v>
      </c>
      <c r="W27" s="24"/>
      <c r="X27" s="9"/>
      <c r="Y27" s="12">
        <f>COUNTIFS(game2!$E$3:$E$200,Y17,game2!$B$3:$B$200,"бул",game2!$C$3:$C$200,"+",game2!$D$3:$D$200,"+")</f>
        <v>0</v>
      </c>
      <c r="Z27" s="3" t="s">
        <v>57</v>
      </c>
      <c r="AA27" s="24"/>
      <c r="AB27" s="9"/>
    </row>
    <row r="28" spans="1:28" x14ac:dyDescent="0.3">
      <c r="A28" s="15" t="s">
        <v>72</v>
      </c>
      <c r="B28" s="3" t="s">
        <v>103</v>
      </c>
      <c r="C28" s="3">
        <f ca="1">M32</f>
        <v>3</v>
      </c>
      <c r="D28" s="8"/>
      <c r="E28" s="3">
        <f>COUNTIFS(game2!$B$3:$B$201,"б",game2!$C$3:$C$201,"+",game2!$D$3:D201,"+",game2!$G$3:$G$201,E26)+E30</f>
        <v>3</v>
      </c>
      <c r="F28" s="3" t="s">
        <v>52</v>
      </c>
      <c r="G28" s="24"/>
      <c r="H28" s="9"/>
      <c r="I28" s="3">
        <f>COUNTIFS(game2!$E$3:$E$200,I17,game2!$B$3:$B$200,"вб")</f>
        <v>12</v>
      </c>
      <c r="J28" s="3" t="s">
        <v>63</v>
      </c>
      <c r="K28" s="24">
        <f>IFERROR(I29/I28,0)</f>
        <v>0.58333333333333337</v>
      </c>
      <c r="L28" s="10"/>
      <c r="M28" s="3">
        <f>COUNTIFS(game2!$E$3:$E$200,M17,game2!$B$3:$B$200,"вб")</f>
        <v>0</v>
      </c>
      <c r="N28" s="3" t="s">
        <v>63</v>
      </c>
      <c r="O28" s="24">
        <f>IFERROR(M29/M28,0)</f>
        <v>0</v>
      </c>
      <c r="P28" s="10"/>
      <c r="Q28" s="3">
        <f>COUNTIFS(game2!$E$3:$E$200,Q17,game2!$B$3:$B$200,"вб")</f>
        <v>0</v>
      </c>
      <c r="R28" s="3" t="s">
        <v>63</v>
      </c>
      <c r="S28" s="24">
        <f>IFERROR(Q29/Q28,0)</f>
        <v>0</v>
      </c>
      <c r="T28" s="10"/>
      <c r="U28" s="3">
        <f>COUNTIFS(game2!$E$3:$E$200,U17,game2!$B$3:$B$200,"вб")</f>
        <v>0</v>
      </c>
      <c r="V28" s="3" t="s">
        <v>63</v>
      </c>
      <c r="W28" s="24">
        <f>IFERROR(U29/U28,0)</f>
        <v>0</v>
      </c>
      <c r="X28" s="9"/>
      <c r="Y28" s="3">
        <f>COUNTIFS(game2!$E$3:$E$200,Y17,game2!$B$3:$B$200,"вб")</f>
        <v>0</v>
      </c>
      <c r="Z28" s="3" t="s">
        <v>63</v>
      </c>
      <c r="AA28" s="24">
        <f>IFERROR(Y29/Y28,0)</f>
        <v>0</v>
      </c>
      <c r="AB28" s="9"/>
    </row>
    <row r="29" spans="1:28" x14ac:dyDescent="0.3">
      <c r="A29" s="15" t="s">
        <v>73</v>
      </c>
      <c r="B29" s="3" t="s">
        <v>103</v>
      </c>
      <c r="C29" s="3">
        <f ca="1">Q32</f>
        <v>3</v>
      </c>
      <c r="D29" s="8"/>
      <c r="E29" s="3">
        <f>COUNTIFS(game2!$B$3:$B$201,"бул",game2!$C$3:$C$201,"+",game2!$G$3:$G$201,E26)</f>
        <v>0</v>
      </c>
      <c r="F29" s="3" t="s">
        <v>55</v>
      </c>
      <c r="G29" s="24" t="str">
        <f>IFERROR((E29-E30)/E29,"нет бросоков")</f>
        <v>нет бросоков</v>
      </c>
      <c r="H29" s="9"/>
      <c r="I29" s="3">
        <f>COUNTIFS(game2!$E$3:$E$200,I17,game2!$B$3:$B$200,"вб",game2!$C$3:$C$200,"+")</f>
        <v>7</v>
      </c>
      <c r="J29" s="3" t="s">
        <v>65</v>
      </c>
      <c r="K29" s="24"/>
      <c r="L29" s="10"/>
      <c r="M29" s="3">
        <f>COUNTIFS(game2!$E$3:$E$200,M17,game2!$B$3:$B$200,"вб",game2!$C$3:$C$200,"+")</f>
        <v>0</v>
      </c>
      <c r="N29" s="3" t="s">
        <v>65</v>
      </c>
      <c r="O29" s="24"/>
      <c r="P29" s="10"/>
      <c r="Q29" s="3">
        <f>COUNTIFS(game2!$E$3:$E$200,Q17,game2!$B$3:$B$200,"вб",game2!$C$3:$C$200,"+")</f>
        <v>0</v>
      </c>
      <c r="R29" s="3" t="s">
        <v>65</v>
      </c>
      <c r="S29" s="24"/>
      <c r="T29" s="10"/>
      <c r="U29" s="3">
        <f>COUNTIFS(game2!$E$3:$E$200,U17,game2!$B$3:$B$200,"вб",game2!$C$3:$C$200,"+")</f>
        <v>0</v>
      </c>
      <c r="V29" s="3" t="s">
        <v>65</v>
      </c>
      <c r="W29" s="24"/>
      <c r="X29" s="9"/>
      <c r="Y29" s="3">
        <f>COUNTIFS(game2!$E$3:$E$200,Y17,game2!$B$3:$B$200,"вб",game2!$C$3:$C$200,"+")</f>
        <v>0</v>
      </c>
      <c r="Z29" s="3" t="s">
        <v>65</v>
      </c>
      <c r="AA29" s="24"/>
      <c r="AB29" s="9"/>
    </row>
    <row r="30" spans="1:28" x14ac:dyDescent="0.3">
      <c r="A30" s="15" t="s">
        <v>74</v>
      </c>
      <c r="B30" s="3" t="s">
        <v>104</v>
      </c>
      <c r="C30" s="3">
        <f ca="1">U32</f>
        <v>3</v>
      </c>
      <c r="D30" s="8"/>
      <c r="E30" s="3">
        <f>COUNTIFS(game2!$B$3:$B$201,"бул",game2!$C$3:$C$201,"+",game2!$D$3:$D$201,"+",game2!$G$3:$G$201,E26)</f>
        <v>0</v>
      </c>
      <c r="F30" s="3" t="s">
        <v>56</v>
      </c>
      <c r="G30" s="24"/>
      <c r="H30" s="9"/>
      <c r="I30" s="3">
        <f>COUNTIFS(game2!$E$3:$E$200,I17,game2!$B$3:$B$200,"ош",game2!$C$3:$C$200,"+")</f>
        <v>0</v>
      </c>
      <c r="J30" s="3" t="s">
        <v>66</v>
      </c>
      <c r="K30" s="1"/>
      <c r="L30" s="10"/>
      <c r="M30" s="3">
        <f>COUNTIFS(game2!$E$3:$E$200,M17,game2!$B$3:$B$200,"ош",game2!$C$3:$C$200,"+")</f>
        <v>0</v>
      </c>
      <c r="N30" s="3" t="s">
        <v>66</v>
      </c>
      <c r="O30" s="1"/>
      <c r="P30" s="10"/>
      <c r="Q30" s="3">
        <f>COUNTIFS(game2!$E$3:$E$200,Q17,game2!$B$3:$B$200,"ош",game2!$C$3:$C$200,"+")</f>
        <v>0</v>
      </c>
      <c r="R30" s="3" t="s">
        <v>66</v>
      </c>
      <c r="S30" s="1"/>
      <c r="T30" s="10"/>
      <c r="U30" s="3">
        <f>COUNTIFS(game2!$E$3:$E$200,U17,game2!$B$3:$B$200,"ош",game2!$C$3:$C$200,"+")</f>
        <v>0</v>
      </c>
      <c r="V30" s="3" t="s">
        <v>66</v>
      </c>
      <c r="W30" s="1"/>
      <c r="X30" s="9"/>
      <c r="Y30" s="3">
        <f>COUNTIFS(game2!$E$3:$E$200,Y17,game2!$B$3:$B$200,"ош",game2!$C$3:$C$200,"+")</f>
        <v>1</v>
      </c>
      <c r="Z30" s="3" t="s">
        <v>66</v>
      </c>
      <c r="AA30" s="1"/>
      <c r="AB30" s="9"/>
    </row>
    <row r="31" spans="1:28" x14ac:dyDescent="0.3">
      <c r="A31" s="15" t="s">
        <v>75</v>
      </c>
      <c r="B31" s="3" t="s">
        <v>103</v>
      </c>
      <c r="C31" s="3">
        <f ca="1">Y32</f>
        <v>4</v>
      </c>
      <c r="D31" s="8"/>
      <c r="E31" s="16"/>
      <c r="F31" s="16"/>
      <c r="G31" s="16"/>
      <c r="H31" s="9"/>
      <c r="I31" s="3">
        <f>COUNTIFS(game2!$E$3:$E$200,I17,game2!$B$3:$B$200,"отбор",game2!$C$3:$C$200,"+")</f>
        <v>0</v>
      </c>
      <c r="J31" s="3" t="s">
        <v>68</v>
      </c>
      <c r="K31" s="1"/>
      <c r="L31" s="10"/>
      <c r="M31" s="3">
        <f>COUNTIFS(game2!$E$3:$E$200,M17,game2!$B$3:$B$200,"отбор",game2!$C$3:$C$200,"+")</f>
        <v>0</v>
      </c>
      <c r="N31" s="3" t="s">
        <v>68</v>
      </c>
      <c r="O31" s="1"/>
      <c r="P31" s="10"/>
      <c r="Q31" s="3">
        <f>COUNTIFS(game2!$E$3:$E$200,Q17,game2!$B$3:$B$200,"отбор",game2!$C$3:$C$200,"+")</f>
        <v>0</v>
      </c>
      <c r="R31" s="3" t="s">
        <v>68</v>
      </c>
      <c r="S31" s="1"/>
      <c r="T31" s="10"/>
      <c r="U31" s="3">
        <f>COUNTIFS(game2!$E$3:$E$200,U17,game2!$B$3:$B$200,"отбор",game2!$C$3:$C$200,"+")</f>
        <v>0</v>
      </c>
      <c r="V31" s="3" t="s">
        <v>68</v>
      </c>
      <c r="W31" s="1"/>
      <c r="X31" s="9"/>
      <c r="Y31" s="3">
        <f>COUNTIFS(game2!$E$3:$E$200,Y17,game2!$B$3:$B$200,"отбор",game2!$C$3:$C$200,"+")</f>
        <v>0</v>
      </c>
      <c r="Z31" s="3" t="s">
        <v>68</v>
      </c>
      <c r="AA31" s="1"/>
      <c r="AB31" s="9"/>
    </row>
    <row r="32" spans="1:28" x14ac:dyDescent="0.3">
      <c r="A32" s="15" t="s">
        <v>79</v>
      </c>
      <c r="B32" s="3" t="s">
        <v>104</v>
      </c>
      <c r="C32" s="3">
        <f ca="1">I49</f>
        <v>1</v>
      </c>
      <c r="D32" s="8"/>
      <c r="E32" s="16"/>
      <c r="F32" s="16"/>
      <c r="G32" s="16"/>
      <c r="H32" s="9"/>
      <c r="I32" s="3">
        <f ca="1">SUMIF(game2!$O$2:$O$21,I17,game2!$P$2:$P$10)</f>
        <v>3</v>
      </c>
      <c r="J32" s="3" t="s">
        <v>69</v>
      </c>
      <c r="K32" s="1"/>
      <c r="L32" s="10"/>
      <c r="M32" s="3">
        <f ca="1">SUMIF(game2!$O$2:$O$21,M17,game2!$P$2:$P$10)</f>
        <v>3</v>
      </c>
      <c r="N32" s="3" t="s">
        <v>69</v>
      </c>
      <c r="O32" s="1"/>
      <c r="P32" s="10"/>
      <c r="Q32" s="3">
        <f ca="1">SUMIF(game2!$O$2:$O$21,Q17,game2!$P$2:$P$10)</f>
        <v>3</v>
      </c>
      <c r="R32" s="3" t="s">
        <v>69</v>
      </c>
      <c r="S32" s="1"/>
      <c r="T32" s="10"/>
      <c r="U32" s="3">
        <f ca="1">SUMIF(game2!$O$2:$O$21,U17,game2!$P$2:$P$10)</f>
        <v>3</v>
      </c>
      <c r="V32" s="3" t="s">
        <v>69</v>
      </c>
      <c r="W32" s="1"/>
      <c r="X32" s="9"/>
      <c r="Y32" s="3">
        <f ca="1">SUMIF(game2!$O$2:$O$21,Y17,game2!$P$2:$P$10)</f>
        <v>4</v>
      </c>
      <c r="Z32" s="3" t="s">
        <v>69</v>
      </c>
      <c r="AA32" s="1"/>
      <c r="AB32" s="9"/>
    </row>
    <row r="33" spans="1:28" ht="13.85" customHeight="1" x14ac:dyDescent="0.3">
      <c r="A33" s="15" t="s">
        <v>80</v>
      </c>
      <c r="B33" s="3" t="s">
        <v>104</v>
      </c>
      <c r="C33" s="3">
        <f ca="1">M49</f>
        <v>2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81</v>
      </c>
      <c r="B34" s="3" t="s">
        <v>104</v>
      </c>
      <c r="C34" s="3">
        <f ca="1">Q49</f>
        <v>1</v>
      </c>
      <c r="D34" s="11"/>
      <c r="E34" s="14"/>
      <c r="F34" s="14"/>
      <c r="G34" s="19"/>
      <c r="H34" s="9"/>
      <c r="I34" s="25" t="s">
        <v>79</v>
      </c>
      <c r="J34" s="25"/>
      <c r="K34" s="25" t="s">
        <v>43</v>
      </c>
      <c r="L34" s="10"/>
      <c r="M34" s="25" t="s">
        <v>80</v>
      </c>
      <c r="N34" s="25"/>
      <c r="O34" s="25" t="s">
        <v>43</v>
      </c>
      <c r="P34" s="10"/>
      <c r="Q34" s="25" t="s">
        <v>81</v>
      </c>
      <c r="R34" s="25"/>
      <c r="S34" s="25" t="s">
        <v>43</v>
      </c>
      <c r="T34" s="10"/>
      <c r="U34" s="25" t="s">
        <v>82</v>
      </c>
      <c r="V34" s="25"/>
      <c r="W34" s="25" t="s">
        <v>43</v>
      </c>
      <c r="X34" s="9"/>
      <c r="Y34" s="25" t="s">
        <v>83</v>
      </c>
      <c r="Z34" s="25"/>
      <c r="AA34" s="25" t="s">
        <v>43</v>
      </c>
      <c r="AB34" s="9"/>
    </row>
    <row r="35" spans="1:28" x14ac:dyDescent="0.3">
      <c r="A35" s="15" t="s">
        <v>82</v>
      </c>
      <c r="B35" s="3" t="s">
        <v>104</v>
      </c>
      <c r="C35" s="3">
        <f ca="1">U49</f>
        <v>0</v>
      </c>
      <c r="D35" s="11"/>
      <c r="E35" s="14"/>
      <c r="F35" s="14"/>
      <c r="G35" s="19"/>
      <c r="H35" s="9"/>
      <c r="I35" s="3">
        <f>COUNTIFS(game2!$E$3:$E$200,I34,game2!$B$3:$B$200,"п")</f>
        <v>0</v>
      </c>
      <c r="J35" s="3" t="s">
        <v>51</v>
      </c>
      <c r="K35" s="24">
        <f>IFERROR(I36/I35,0)</f>
        <v>0</v>
      </c>
      <c r="L35" s="10"/>
      <c r="M35" s="3">
        <f>COUNTIFS(game2!$E$3:$E$200,M34,game2!$B$3:$B$200,"п")</f>
        <v>2</v>
      </c>
      <c r="N35" s="3" t="s">
        <v>51</v>
      </c>
      <c r="O35" s="24">
        <f>IFERROR(M36/M35,0)</f>
        <v>0.5</v>
      </c>
      <c r="P35" s="10"/>
      <c r="Q35" s="3">
        <f>COUNTIFS(game2!$E$3:$E$200,Q34,game2!$B$3:$B$200,"п")</f>
        <v>0</v>
      </c>
      <c r="R35" s="3" t="s">
        <v>51</v>
      </c>
      <c r="S35" s="24">
        <f>IFERROR(Q36/Q35,0)</f>
        <v>0</v>
      </c>
      <c r="T35" s="10"/>
      <c r="U35" s="3">
        <f>COUNTIFS(game2!$E$3:$E$200,U34,game2!$B$3:$B$200,"п")</f>
        <v>1</v>
      </c>
      <c r="V35" s="3" t="s">
        <v>51</v>
      </c>
      <c r="W35" s="24">
        <f>IFERROR(U36/U35,0)</f>
        <v>1</v>
      </c>
      <c r="X35" s="9"/>
      <c r="Y35" s="3">
        <f>COUNTIFS(game2!$E$3:$E$200,Y34,game2!$B$3:$B$200,"п")</f>
        <v>2</v>
      </c>
      <c r="Z35" s="3" t="s">
        <v>51</v>
      </c>
      <c r="AA35" s="24">
        <f>IFERROR(Y36/Y35,0)</f>
        <v>0.5</v>
      </c>
      <c r="AB35" s="9"/>
    </row>
    <row r="36" spans="1:28" x14ac:dyDescent="0.3">
      <c r="A36" s="15" t="s">
        <v>83</v>
      </c>
      <c r="B36" s="3" t="s">
        <v>104</v>
      </c>
      <c r="C36" s="3">
        <f ca="1">Y49</f>
        <v>1</v>
      </c>
      <c r="D36" s="11"/>
      <c r="E36" s="14"/>
      <c r="F36" s="14"/>
      <c r="G36" s="19"/>
      <c r="H36" s="9"/>
      <c r="I36" s="3">
        <f>COUNTIFS(game2!$E$3:$E$200,I34,game2!$B$3:$B$200,"п",game2!$C$3:$C$200,"+")</f>
        <v>0</v>
      </c>
      <c r="J36" s="3" t="s">
        <v>53</v>
      </c>
      <c r="K36" s="24"/>
      <c r="L36" s="10"/>
      <c r="M36" s="3">
        <f>COUNTIFS(game2!$E$3:$E$200,M34,game2!$B$3:$B$200,"п",game2!$C$3:$C$200,"+")</f>
        <v>1</v>
      </c>
      <c r="N36" s="3" t="s">
        <v>53</v>
      </c>
      <c r="O36" s="24"/>
      <c r="P36" s="10"/>
      <c r="Q36" s="3">
        <f>COUNTIFS(game2!$E$3:$E$200,Q34,game2!$B$3:$B$200,"п",game2!$C$3:$C$200,"+")</f>
        <v>0</v>
      </c>
      <c r="R36" s="3" t="s">
        <v>53</v>
      </c>
      <c r="S36" s="24"/>
      <c r="T36" s="10"/>
      <c r="U36" s="3">
        <f>COUNTIFS(game2!$E$3:$E$200,U34,game2!$B$3:$B$200,"п",game2!$C$3:$C$200,"+")</f>
        <v>1</v>
      </c>
      <c r="V36" s="3" t="s">
        <v>53</v>
      </c>
      <c r="W36" s="24"/>
      <c r="X36" s="9"/>
      <c r="Y36" s="3">
        <f>COUNTIFS(game2!$E$3:$E$200,Y34,game2!$B$3:$B$200,"п",game2!$C$3:$C$200,"+")</f>
        <v>1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COUNTIFS(game2!$E$3:$E$200,I34,game2!$B$3:$B$200,"б")</f>
        <v>0</v>
      </c>
      <c r="J37" s="3" t="s">
        <v>50</v>
      </c>
      <c r="K37" s="24">
        <f>IFERROR(I38/I37,0)</f>
        <v>0</v>
      </c>
      <c r="L37" s="10"/>
      <c r="M37" s="3">
        <f>COUNTIFS(game2!$E$3:$E$200,M34,game2!$B$3:$B$200,"б")</f>
        <v>0</v>
      </c>
      <c r="N37" s="3" t="s">
        <v>50</v>
      </c>
      <c r="O37" s="24">
        <f>IFERROR(M38/M37,0)</f>
        <v>0</v>
      </c>
      <c r="P37" s="10"/>
      <c r="Q37" s="3">
        <f>COUNTIFS(game2!$E$3:$E$200,Q34,game2!$B$3:$B$200,"б")</f>
        <v>2</v>
      </c>
      <c r="R37" s="3" t="s">
        <v>50</v>
      </c>
      <c r="S37" s="24">
        <f>IFERROR(Q38/Q37,0)</f>
        <v>0.5</v>
      </c>
      <c r="T37" s="10"/>
      <c r="U37" s="3">
        <f>COUNTIFS(game2!$E$3:$E$200,U34,game2!$B$3:$B$200,"б")</f>
        <v>1</v>
      </c>
      <c r="V37" s="3" t="s">
        <v>50</v>
      </c>
      <c r="W37" s="24">
        <f>IFERROR(U38/U37,0)</f>
        <v>0</v>
      </c>
      <c r="X37" s="9"/>
      <c r="Y37" s="3">
        <f>COUNTIFS(game2!$E$3:$E$200,Y34,game2!$B$3:$B$200,"б")</f>
        <v>0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COUNTIFS(game2!$E$3:$E$200,I34,game2!$B$3:$B$200,"б",game2!$C$3:$C$200,"+")</f>
        <v>0</v>
      </c>
      <c r="J38" s="3" t="s">
        <v>54</v>
      </c>
      <c r="K38" s="24"/>
      <c r="L38" s="10"/>
      <c r="M38" s="3">
        <f>COUNTIFS(game2!$E$3:$E$200,M34,game2!$B$3:$B$200,"б",game2!$C$3:$C$200,"+")</f>
        <v>0</v>
      </c>
      <c r="N38" s="3" t="s">
        <v>54</v>
      </c>
      <c r="O38" s="24"/>
      <c r="P38" s="10"/>
      <c r="Q38" s="3">
        <f>COUNTIFS(game2!$E$3:$E$200,Q34,game2!$B$3:$B$200,"б",game2!$C$3:$C$200,"+")</f>
        <v>1</v>
      </c>
      <c r="R38" s="3" t="s">
        <v>54</v>
      </c>
      <c r="S38" s="24"/>
      <c r="T38" s="10"/>
      <c r="U38" s="3">
        <f>COUNTIFS(game2!$E$3:$E$200,U34,game2!$B$3:$B$200,"б",game2!$C$3:$C$200,"+")</f>
        <v>0</v>
      </c>
      <c r="V38" s="3" t="s">
        <v>54</v>
      </c>
      <c r="W38" s="24"/>
      <c r="X38" s="9"/>
      <c r="Y38" s="3">
        <f>COUNTIFS(game2!$E$3:$E$200,Y34,game2!$B$3:$B$200,"б",game2!$C$3:$C$200,"+")</f>
        <v>0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COUNTIFS(game2!$E$3:$E$200,I34,game2!$B$3:$B$200,"б",game2!$C$3:$C$200,"+",game2!$D$3:$D$200,"+")</f>
        <v>0</v>
      </c>
      <c r="J39" s="3" t="s">
        <v>57</v>
      </c>
      <c r="K39" s="1">
        <f>IFERROR(I39/I38,0)</f>
        <v>0</v>
      </c>
      <c r="L39" s="10"/>
      <c r="M39" s="12">
        <f>COUNTIFS(game2!$E$3:$E$200,M34,game2!$B$3:$B$200,"б",game2!$C$3:$C$200,"+",game2!$D$3:$D$200,"+")</f>
        <v>0</v>
      </c>
      <c r="N39" s="3" t="s">
        <v>57</v>
      </c>
      <c r="O39" s="1">
        <f>IFERROR(M39/M38,0)</f>
        <v>0</v>
      </c>
      <c r="P39" s="10"/>
      <c r="Q39" s="12">
        <f>COUNTIFS(game2!$E$3:$E$200,Q34,game2!$B$3:$B$200,"б",game2!$C$3:$C$200,"+",game2!$D$3:$D$200,"+")</f>
        <v>0</v>
      </c>
      <c r="R39" s="3" t="s">
        <v>57</v>
      </c>
      <c r="S39" s="1">
        <f>IFERROR(Q39/Q38,0)</f>
        <v>0</v>
      </c>
      <c r="T39" s="10"/>
      <c r="U39" s="12">
        <f>COUNTIFS(game2!$E$3:$E$200,U34,game2!$B$3:$B$200,"б",game2!$C$3:$C$200,"+",game2!$D$3:$D$200,"+")</f>
        <v>0</v>
      </c>
      <c r="V39" s="3" t="s">
        <v>57</v>
      </c>
      <c r="W39" s="1">
        <f>IFERROR(U39/U38,0)</f>
        <v>0</v>
      </c>
      <c r="X39" s="9"/>
      <c r="Y39" s="12">
        <f>COUNTIFS(game2!$E$3:$E$200,Y34,game2!$B$3:$B$200,"б",game2!$C$3:$C$200,"+",game2!$D$3:$D$200,"+")</f>
        <v>0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COUNTIFS(game2!$E$3:$E$200,I34,game2!$B$3:$B$200,"фол",game2!$C$3:$C$200,"+")</f>
        <v>0</v>
      </c>
      <c r="J40" s="3" t="s">
        <v>34</v>
      </c>
      <c r="K40" s="1">
        <f>IFERROR(I40/$A$6,0)</f>
        <v>0</v>
      </c>
      <c r="L40" s="10"/>
      <c r="M40" s="3">
        <f>COUNTIFS(game2!$E$3:$E$200,M34,game2!$B$3:$B$200,"фол",game2!$C$3:$C$200,"+")</f>
        <v>0</v>
      </c>
      <c r="N40" s="3" t="s">
        <v>34</v>
      </c>
      <c r="O40" s="1">
        <f>IFERROR(M40/$A$6,0)</f>
        <v>0</v>
      </c>
      <c r="P40" s="10"/>
      <c r="Q40" s="3">
        <f>COUNTIFS(game2!$E$3:$E$200,Q34,game2!$B$3:$B$200,"фол",game2!$C$3:$C$200,"+")</f>
        <v>0</v>
      </c>
      <c r="R40" s="3" t="s">
        <v>34</v>
      </c>
      <c r="S40" s="1">
        <f>IFERROR(Q40/$A$6,0)</f>
        <v>0</v>
      </c>
      <c r="T40" s="10"/>
      <c r="U40" s="3">
        <f>COUNTIFS(game2!$E$3:$E$200,U34,game2!$B$3:$B$200,"фол",game2!$C$3:$C$200,"+")</f>
        <v>0</v>
      </c>
      <c r="V40" s="3" t="s">
        <v>34</v>
      </c>
      <c r="W40" s="1">
        <f>IFERROR(U40/$A$6,0)</f>
        <v>0</v>
      </c>
      <c r="X40" s="9"/>
      <c r="Y40" s="3">
        <f>COUNTIFS(game2!$E$3:$E$200,Y34,game2!$B$3:$B$200,"фол",game2!$C$3:$C$200,"+")</f>
        <v>2</v>
      </c>
      <c r="Z40" s="3" t="s">
        <v>34</v>
      </c>
      <c r="AA40" s="1">
        <f>IFERROR(Y40/$A$6,0)</f>
        <v>0.5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COUNTIF(game2!$F$3:$F$200,I34)</f>
        <v>0</v>
      </c>
      <c r="J41" s="3" t="s">
        <v>60</v>
      </c>
      <c r="K41" s="3"/>
      <c r="L41" s="10"/>
      <c r="M41" s="12">
        <f>COUNTIF(game2!$F$3:$F$200,M34)</f>
        <v>0</v>
      </c>
      <c r="N41" s="3" t="s">
        <v>60</v>
      </c>
      <c r="O41" s="3"/>
      <c r="P41" s="10"/>
      <c r="Q41" s="12">
        <f>COUNTIF(game2!$F$3:$F$200,Q34)</f>
        <v>0</v>
      </c>
      <c r="R41" s="3" t="s">
        <v>60</v>
      </c>
      <c r="S41" s="3"/>
      <c r="T41" s="10"/>
      <c r="U41" s="12">
        <f>COUNTIF(game2!$F$3:$F$200,U34)</f>
        <v>0</v>
      </c>
      <c r="V41" s="3" t="s">
        <v>60</v>
      </c>
      <c r="W41" s="3"/>
      <c r="X41" s="9"/>
      <c r="Y41" s="12">
        <f>COUNTIF(game2!$F$3:$F$200,Y34)</f>
        <v>0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COUNTIFS(game2!$E$3:$E$200,I34,game2!$B$3:$B$200,"блок",game2!$C$3:$C$200,"+")</f>
        <v>0</v>
      </c>
      <c r="J42" s="3" t="s">
        <v>61</v>
      </c>
      <c r="K42" s="3"/>
      <c r="L42" s="10"/>
      <c r="M42" s="3">
        <f>COUNTIFS(game2!$E$3:$E$200,M34,game2!$B$3:$B$200,"блок",game2!$C$3:$C$200,"+")</f>
        <v>2</v>
      </c>
      <c r="N42" s="3" t="s">
        <v>61</v>
      </c>
      <c r="O42" s="3"/>
      <c r="P42" s="10"/>
      <c r="Q42" s="3">
        <f>COUNTIFS(game2!$E$3:$E$200,Q34,game2!$B$3:$B$200,"блок",game2!$C$3:$C$200,"+")</f>
        <v>0</v>
      </c>
      <c r="R42" s="3" t="s">
        <v>61</v>
      </c>
      <c r="S42" s="3"/>
      <c r="T42" s="10"/>
      <c r="U42" s="3">
        <f>COUNTIFS(game2!$E$3:$E$200,U34,game2!$B$3:$B$200,"блок",game2!$C$3:$C$200,"+")</f>
        <v>0</v>
      </c>
      <c r="V42" s="3" t="s">
        <v>61</v>
      </c>
      <c r="W42" s="3"/>
      <c r="X42" s="9"/>
      <c r="Y42" s="3">
        <f>COUNTIFS(game2!$E$3:$E$200,Y34,game2!$B$3:$B$200,"блок",game2!$C$3:$C$200,"+")</f>
        <v>2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COUNTIFS(game2!$E$3:$E$200,I34,game2!$B$3:$B$200,"бул",game2!$C$3:$C$200,"+")</f>
        <v>0</v>
      </c>
      <c r="J43" s="3" t="s">
        <v>55</v>
      </c>
      <c r="K43" s="24">
        <f>IFERROR(I44/I43,0)</f>
        <v>0</v>
      </c>
      <c r="L43" s="10"/>
      <c r="M43" s="3">
        <f>COUNTIFS(game2!$E$3:$E$200,M34,game2!$B$3:$B$200,"бул",game2!$C$3:$C$200,"+")</f>
        <v>0</v>
      </c>
      <c r="N43" s="3" t="s">
        <v>55</v>
      </c>
      <c r="O43" s="24">
        <f>IFERROR(M44/M43,0)</f>
        <v>0</v>
      </c>
      <c r="P43" s="10"/>
      <c r="Q43" s="3">
        <f>COUNTIFS(game2!$E$3:$E$200,Q34,game2!$B$3:$B$200,"бул",game2!$C$3:$C$200,"+")</f>
        <v>0</v>
      </c>
      <c r="R43" s="3" t="s">
        <v>55</v>
      </c>
      <c r="S43" s="24">
        <f>IFERROR(Q44/Q43,0)</f>
        <v>0</v>
      </c>
      <c r="T43" s="10"/>
      <c r="U43" s="3">
        <f>COUNTIFS(game2!$E$3:$E$200,U34,game2!$B$3:$B$200,"бул",game2!$C$3:$C$200,"+")</f>
        <v>0</v>
      </c>
      <c r="V43" s="3" t="s">
        <v>55</v>
      </c>
      <c r="W43" s="24">
        <f>IFERROR(U44/U43,0)</f>
        <v>0</v>
      </c>
      <c r="X43" s="9"/>
      <c r="Y43" s="3">
        <f>COUNTIFS(game2!$E$3:$E$200,Y34,game2!$B$3:$B$200,"бул",game2!$C$3:$C$200,"+")</f>
        <v>0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COUNTIFS(game2!$E$3:$E$200,I34,game2!$B$3:$B$200,"бул",game2!$C$3:$C$200,"+",game2!$D$3:$D$200,"+")</f>
        <v>0</v>
      </c>
      <c r="J44" s="3" t="s">
        <v>57</v>
      </c>
      <c r="K44" s="24"/>
      <c r="L44" s="10"/>
      <c r="M44" s="12">
        <f>COUNTIFS(game2!$E$3:$E$200,M34,game2!$B$3:$B$200,"бул",game2!$C$3:$C$200,"+",game2!$D$3:$D$200,"+")</f>
        <v>0</v>
      </c>
      <c r="N44" s="3" t="s">
        <v>57</v>
      </c>
      <c r="O44" s="24"/>
      <c r="P44" s="10"/>
      <c r="Q44" s="12">
        <f>COUNTIFS(game2!$E$3:$E$200,Q34,game2!$B$3:$B$200,"бул",game2!$C$3:$C$200,"+",game2!$D$3:$D$200,"+")</f>
        <v>0</v>
      </c>
      <c r="R44" s="3" t="s">
        <v>57</v>
      </c>
      <c r="S44" s="24"/>
      <c r="T44" s="10"/>
      <c r="U44" s="12">
        <f>COUNTIFS(game2!$E$3:$E$200,U34,game2!$B$3:$B$200,"бул",game2!$C$3:$C$200,"+",game2!$D$3:$D$200,"+")</f>
        <v>0</v>
      </c>
      <c r="V44" s="3" t="s">
        <v>57</v>
      </c>
      <c r="W44" s="24"/>
      <c r="X44" s="9"/>
      <c r="Y44" s="12">
        <f>COUNTIFS(game2!$E$3:$E$200,Y34,game2!$B$3:$B$200,"бул",game2!$C$3:$C$200,"+",game2!$D$3:$D$200,"+")</f>
        <v>0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COUNTIFS(game2!$E$3:$E$200,I34,game2!$B$3:$B$200,"вб")</f>
        <v>9</v>
      </c>
      <c r="J45" s="3" t="s">
        <v>63</v>
      </c>
      <c r="K45" s="24">
        <f>IFERROR(I46/I45,0)</f>
        <v>0.44444444444444442</v>
      </c>
      <c r="L45" s="10"/>
      <c r="M45" s="3">
        <f>COUNTIFS(game2!$E$3:$E$200,M34,game2!$B$3:$B$200,"вб")</f>
        <v>1</v>
      </c>
      <c r="N45" s="3" t="s">
        <v>63</v>
      </c>
      <c r="O45" s="24">
        <f>IFERROR(M46/M45,0)</f>
        <v>1</v>
      </c>
      <c r="P45" s="10"/>
      <c r="Q45" s="3">
        <f>COUNTIFS(game2!$E$3:$E$200,Q34,game2!$B$3:$B$200,"вб")</f>
        <v>0</v>
      </c>
      <c r="R45" s="3" t="s">
        <v>63</v>
      </c>
      <c r="S45" s="24">
        <f>IFERROR(Q46/Q45,0)</f>
        <v>0</v>
      </c>
      <c r="T45" s="10"/>
      <c r="U45" s="3">
        <f>COUNTIFS(game2!$E$3:$E$200,U34,game2!$B$3:$B$200,"вб")</f>
        <v>0</v>
      </c>
      <c r="V45" s="3" t="s">
        <v>63</v>
      </c>
      <c r="W45" s="24">
        <f>IFERROR(U46/U45,0)</f>
        <v>0</v>
      </c>
      <c r="X45" s="9"/>
      <c r="Y45" s="3">
        <f>COUNTIFS(game2!$E$3:$E$200,Y34,game2!$B$3:$B$200,"вб")</f>
        <v>1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COUNTIFS(game2!$E$3:$E$200,I34,game2!$B$3:$B$200,"вб",game2!$C$3:$C$200,"+")</f>
        <v>4</v>
      </c>
      <c r="J46" s="3" t="s">
        <v>65</v>
      </c>
      <c r="K46" s="24"/>
      <c r="L46" s="10"/>
      <c r="M46" s="3">
        <f>COUNTIFS(game2!$E$3:$E$200,M34,game2!$B$3:$B$200,"вб",game2!$C$3:$C$200,"+")</f>
        <v>1</v>
      </c>
      <c r="N46" s="3" t="s">
        <v>65</v>
      </c>
      <c r="O46" s="24"/>
      <c r="P46" s="10"/>
      <c r="Q46" s="3">
        <f>COUNTIFS(game2!$E$3:$E$200,Q34,game2!$B$3:$B$200,"вб",game2!$C$3:$C$200,"+")</f>
        <v>0</v>
      </c>
      <c r="R46" s="3" t="s">
        <v>65</v>
      </c>
      <c r="S46" s="24"/>
      <c r="T46" s="10"/>
      <c r="U46" s="3">
        <f>COUNTIFS(game2!$E$3:$E$200,U34,game2!$B$3:$B$200,"вб",game2!$C$3:$C$200,"+")</f>
        <v>0</v>
      </c>
      <c r="V46" s="3" t="s">
        <v>65</v>
      </c>
      <c r="W46" s="24"/>
      <c r="X46" s="9"/>
      <c r="Y46" s="3">
        <f>COUNTIFS(game2!$E$3:$E$200,Y34,game2!$B$3:$B$200,"вб",game2!$C$3:$C$200,"+")</f>
        <v>0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COUNTIFS(game2!$E$3:$E$200,I34,game2!$B$3:$B$200,"ош",game2!$C$3:$C$200,"+")</f>
        <v>0</v>
      </c>
      <c r="J47" s="3" t="s">
        <v>66</v>
      </c>
      <c r="K47" s="1"/>
      <c r="L47" s="10"/>
      <c r="M47" s="3">
        <f>COUNTIFS(game2!$E$3:$E$200,M34,game2!$B$3:$B$200,"ош",game2!$C$3:$C$200,"+")</f>
        <v>0</v>
      </c>
      <c r="N47" s="3" t="s">
        <v>66</v>
      </c>
      <c r="O47" s="1"/>
      <c r="P47" s="10"/>
      <c r="Q47" s="3">
        <f>COUNTIFS(game2!$E$3:$E$200,Q34,game2!$B$3:$B$200,"ош",game2!$C$3:$C$200,"+")</f>
        <v>0</v>
      </c>
      <c r="R47" s="3" t="s">
        <v>66</v>
      </c>
      <c r="S47" s="1"/>
      <c r="T47" s="10"/>
      <c r="U47" s="3">
        <f>COUNTIFS(game2!$E$3:$E$200,U34,game2!$B$3:$B$200,"ош",game2!$C$3:$C$200,"+")</f>
        <v>0</v>
      </c>
      <c r="V47" s="3" t="s">
        <v>66</v>
      </c>
      <c r="W47" s="1"/>
      <c r="X47" s="9"/>
      <c r="Y47" s="3">
        <f>COUNTIFS(game2!$E$3:$E$200,Y34,game2!$B$3:$B$200,"ош",game2!$C$3:$C$200,"+")</f>
        <v>0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COUNTIFS(game2!$E$3:$E$200,I34,game2!$B$3:$B$200,"отбор",game2!$C$3:$C$200,"+")</f>
        <v>0</v>
      </c>
      <c r="J48" s="3" t="s">
        <v>68</v>
      </c>
      <c r="K48" s="1"/>
      <c r="L48" s="10"/>
      <c r="M48" s="3">
        <f>COUNTIFS(game2!$E$3:$E$200,M34,game2!$B$3:$B$200,"отбор",game2!$C$3:$C$200,"+")</f>
        <v>0</v>
      </c>
      <c r="N48" s="3" t="s">
        <v>68</v>
      </c>
      <c r="O48" s="1"/>
      <c r="P48" s="10"/>
      <c r="Q48" s="3">
        <f>COUNTIFS(game2!$E$3:$E$200,Q34,game2!$B$3:$B$200,"отбор",game2!$C$3:$C$200,"+")</f>
        <v>0</v>
      </c>
      <c r="R48" s="3" t="s">
        <v>68</v>
      </c>
      <c r="S48" s="1"/>
      <c r="T48" s="10"/>
      <c r="U48" s="3">
        <f>COUNTIFS(game2!$E$3:$E$200,U34,game2!$B$3:$B$200,"отбор",game2!$C$3:$C$200,"+")</f>
        <v>0</v>
      </c>
      <c r="V48" s="3" t="s">
        <v>68</v>
      </c>
      <c r="W48" s="1"/>
      <c r="X48" s="9"/>
      <c r="Y48" s="3">
        <f>COUNTIFS(game2!$E$3:$E$200,Y34,game2!$B$3:$B$200,"отбор",game2!$C$3:$C$200,"+")</f>
        <v>0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SUMIF(game2!$O$2:$O$21,I34,game2!$P$2:$P$10)</f>
        <v>1</v>
      </c>
      <c r="J49" s="3" t="s">
        <v>69</v>
      </c>
      <c r="K49" s="1"/>
      <c r="L49" s="10"/>
      <c r="M49" s="3">
        <f ca="1">SUMIF(game2!$O$2:$O$21,M34,game2!$P$2:$P$10)</f>
        <v>2</v>
      </c>
      <c r="N49" s="3" t="s">
        <v>69</v>
      </c>
      <c r="O49" s="1"/>
      <c r="P49" s="10"/>
      <c r="Q49" s="3">
        <f ca="1">SUMIF(game2!$O$2:$O$21,Q34,game2!$P$2:$P$10)</f>
        <v>1</v>
      </c>
      <c r="R49" s="3" t="s">
        <v>69</v>
      </c>
      <c r="S49" s="1"/>
      <c r="T49" s="10"/>
      <c r="U49" s="3">
        <f ca="1">SUMIF(game2!$O$2:$O$21,U34,game2!$P$2:$P$10)</f>
        <v>0</v>
      </c>
      <c r="V49" s="3" t="s">
        <v>69</v>
      </c>
      <c r="W49" s="1"/>
      <c r="X49" s="9"/>
      <c r="Y49" s="3">
        <f ca="1">SUMIF(game2!$O$2:$O$21,Y34,game2!$P$2:$P$10)</f>
        <v>1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E20:G20"/>
    <mergeCell ref="K20:K21"/>
    <mergeCell ref="O20:O21"/>
    <mergeCell ref="S20:S21"/>
    <mergeCell ref="W20:W21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83"/>
  <sheetViews>
    <sheetView zoomScale="85" zoomScaleNormal="85" workbookViewId="0">
      <selection activeCell="B37" sqref="B37"/>
    </sheetView>
  </sheetViews>
  <sheetFormatPr defaultColWidth="8.59765625" defaultRowHeight="14.4" x14ac:dyDescent="0.3"/>
  <cols>
    <col min="1" max="1" width="10.69921875" customWidth="1"/>
    <col min="2" max="2" width="11.59765625" customWidth="1"/>
    <col min="3" max="3" width="10.5976562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6" t="s">
        <v>87</v>
      </c>
      <c r="B1" s="26"/>
      <c r="C1" s="26"/>
      <c r="D1" s="8"/>
      <c r="E1" s="25" t="s">
        <v>42</v>
      </c>
      <c r="F1" s="25"/>
      <c r="G1" s="25" t="s">
        <v>43</v>
      </c>
      <c r="H1" s="9"/>
      <c r="I1" s="25" t="s">
        <v>44</v>
      </c>
      <c r="J1" s="25"/>
      <c r="K1" s="25" t="s">
        <v>43</v>
      </c>
      <c r="L1" s="10"/>
      <c r="M1" s="25" t="s">
        <v>45</v>
      </c>
      <c r="N1" s="25"/>
      <c r="O1" s="25" t="s">
        <v>43</v>
      </c>
      <c r="P1" s="10"/>
      <c r="Q1" s="25" t="s">
        <v>46</v>
      </c>
      <c r="R1" s="25"/>
      <c r="S1" s="25" t="s">
        <v>43</v>
      </c>
      <c r="T1" s="10"/>
      <c r="U1" s="25" t="s">
        <v>47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str">
        <f>game3!D1</f>
        <v>Титан</v>
      </c>
      <c r="B2" s="3"/>
      <c r="C2" s="2" t="str">
        <f>game3!G1</f>
        <v>ЦСК ВВС 16</v>
      </c>
      <c r="D2" s="8"/>
      <c r="E2" s="3">
        <f>COUNTIFS(game3!I3:I101,"б",game3!J3:J101,"+",game3!M3:M101,E1)+E4</f>
        <v>4</v>
      </c>
      <c r="F2" s="3" t="s">
        <v>50</v>
      </c>
      <c r="G2" s="24">
        <f>(E2-E3)/E2</f>
        <v>0.75</v>
      </c>
      <c r="H2" s="9"/>
      <c r="I2" s="3">
        <f>COUNTIFS(game3!$E$3:$E$200,I1,game3!$B$3:$B$200,"п")</f>
        <v>3</v>
      </c>
      <c r="J2" s="3" t="s">
        <v>51</v>
      </c>
      <c r="K2" s="24">
        <f>IFERROR(I3/I2,0)</f>
        <v>1</v>
      </c>
      <c r="L2" s="10"/>
      <c r="M2" s="3">
        <f>COUNTIFS(game3!$E$3:$E$200,M1,game3!$B$3:$B$200,"п")</f>
        <v>3</v>
      </c>
      <c r="N2" s="3" t="s">
        <v>51</v>
      </c>
      <c r="O2" s="24">
        <f>IFERROR(M3/M2,0)</f>
        <v>1</v>
      </c>
      <c r="P2" s="10"/>
      <c r="Q2" s="3">
        <f>COUNTIFS(game3!$E$3:$E$200,Q1,game3!$B$3:$B$200,"п")</f>
        <v>7</v>
      </c>
      <c r="R2" s="3" t="s">
        <v>51</v>
      </c>
      <c r="S2" s="24">
        <f>IFERROR(Q3/Q2,0)</f>
        <v>0.8571428571428571</v>
      </c>
      <c r="T2" s="10"/>
      <c r="U2" s="3">
        <f>COUNTIFS(game3!$E$3:$E$200,U1,game3!$B$3:$B$200,"п")</f>
        <v>2</v>
      </c>
      <c r="V2" s="3" t="s">
        <v>51</v>
      </c>
      <c r="W2" s="24">
        <f>IFERROR(U3/U2,0)</f>
        <v>1</v>
      </c>
      <c r="X2" s="9"/>
      <c r="Y2" s="3">
        <f>COUNTIFS(game3!$E$3:$E$200,Y1,game3!$B$3:$B$200,"п")</f>
        <v>0</v>
      </c>
      <c r="Z2" s="3" t="s">
        <v>51</v>
      </c>
      <c r="AA2" s="24">
        <f>IFERROR(Y3/Y2,0)</f>
        <v>0</v>
      </c>
      <c r="AB2" s="9"/>
    </row>
    <row r="3" spans="1:28" x14ac:dyDescent="0.3">
      <c r="A3" s="3">
        <f>I4+I20+M4+M20+Q4+Q20+U4+U20+Y4+Y20+I37+M37+Q37+U37+Y37+E23+E29</f>
        <v>20</v>
      </c>
      <c r="B3" s="2" t="s">
        <v>50</v>
      </c>
      <c r="C3" s="3">
        <f>COUNTIFS(game3!I3:I101,"б",game3!L3:L101,"")+E4+E10</f>
        <v>16</v>
      </c>
      <c r="D3" s="8"/>
      <c r="E3" s="3">
        <f>COUNTIFS(game3!I3:I101,"б",game3!J3:J101,"+",game3!K3:K101,"+",game3!M3:M101,E1)+E5</f>
        <v>1</v>
      </c>
      <c r="F3" s="3" t="s">
        <v>52</v>
      </c>
      <c r="G3" s="24"/>
      <c r="H3" s="9"/>
      <c r="I3" s="3">
        <f>COUNTIFS(game3!$E$3:$E$200,I1,game3!$B$3:$B$200,"п",game3!$C$3:$C$200,"+")</f>
        <v>3</v>
      </c>
      <c r="J3" s="3" t="s">
        <v>53</v>
      </c>
      <c r="K3" s="24"/>
      <c r="L3" s="10"/>
      <c r="M3" s="3">
        <f>COUNTIFS(game3!$E$3:$E$200,M1,game3!$B$3:$B$200,"п",game3!$C$3:$C$200,"+")</f>
        <v>3</v>
      </c>
      <c r="N3" s="3" t="s">
        <v>53</v>
      </c>
      <c r="O3" s="24"/>
      <c r="P3" s="10"/>
      <c r="Q3" s="3">
        <f>COUNTIFS(game3!$E$3:$E$200,Q1,game3!$B$3:$B$200,"п",game3!$C$3:$C$200,"+")</f>
        <v>6</v>
      </c>
      <c r="R3" s="3" t="s">
        <v>53</v>
      </c>
      <c r="S3" s="24"/>
      <c r="T3" s="10"/>
      <c r="U3" s="3">
        <f>COUNTIFS(game3!$E$3:$E$200,U1,game3!$B$3:$B$200,"п",game3!$C$3:$C$200,"+")</f>
        <v>2</v>
      </c>
      <c r="V3" s="3" t="s">
        <v>53</v>
      </c>
      <c r="W3" s="24"/>
      <c r="X3" s="9"/>
      <c r="Y3" s="3">
        <f>COUNTIFS(game3!$E$3:$E$200,Y1,game3!$B$3:$B$200,"п",game3!$C$3:$C$200,"+")</f>
        <v>0</v>
      </c>
      <c r="Z3" s="3" t="s">
        <v>53</v>
      </c>
      <c r="AA3" s="24"/>
      <c r="AB3" s="9"/>
    </row>
    <row r="4" spans="1:28" x14ac:dyDescent="0.3">
      <c r="A4" s="3">
        <f>I5+I21+M5+M21+Q5+Q21+U5+U21+Y5+Y21+I38+M38+Q38+U38+Y38+E23+E29</f>
        <v>13</v>
      </c>
      <c r="B4" s="2" t="s">
        <v>54</v>
      </c>
      <c r="C4" s="3">
        <f>COUNTIFS(game3!I3:I101,"б",game3!J3:J101,"+",game3!L3:L101,"")+E4+E10</f>
        <v>10</v>
      </c>
      <c r="D4" s="8"/>
      <c r="E4" s="3">
        <f>COUNTIFS(game3!I3:I101,"бул",game3!J3:J101,"+",game3!M3:M101,E1)</f>
        <v>0</v>
      </c>
      <c r="F4" s="3" t="s">
        <v>55</v>
      </c>
      <c r="G4" s="24" t="str">
        <f>IFERROR((E4-E5)/E4,"нет бросоков")</f>
        <v>нет бросоков</v>
      </c>
      <c r="H4" s="9"/>
      <c r="I4" s="3">
        <f>COUNTIFS(game3!$E$3:$E$200,I1,game3!$B$3:$B$200,"б")</f>
        <v>5</v>
      </c>
      <c r="J4" s="3" t="s">
        <v>50</v>
      </c>
      <c r="K4" s="24">
        <f>IFERROR(I5/I4,0)</f>
        <v>0.4</v>
      </c>
      <c r="L4" s="10"/>
      <c r="M4" s="3">
        <f>COUNTIFS(game3!$E$3:$E$200,M1,game3!$B$3:$B$200,"б")</f>
        <v>0</v>
      </c>
      <c r="N4" s="3" t="s">
        <v>50</v>
      </c>
      <c r="O4" s="24">
        <f>IFERROR(M5/M4,0)</f>
        <v>0</v>
      </c>
      <c r="P4" s="10"/>
      <c r="Q4" s="3">
        <f>COUNTIFS(game3!$E$3:$E$200,Q1,game3!$B$3:$B$200,"б")</f>
        <v>0</v>
      </c>
      <c r="R4" s="3" t="s">
        <v>50</v>
      </c>
      <c r="S4" s="24">
        <f>IFERROR(Q5/Q4,0)</f>
        <v>0</v>
      </c>
      <c r="T4" s="10"/>
      <c r="U4" s="3">
        <f>COUNTIFS(game3!$E$3:$E$200,U1,game3!$B$3:$B$200,"б")</f>
        <v>5</v>
      </c>
      <c r="V4" s="3" t="s">
        <v>50</v>
      </c>
      <c r="W4" s="24">
        <f>IFERROR(U5/U4,0)</f>
        <v>0.8</v>
      </c>
      <c r="X4" s="9"/>
      <c r="Y4" s="3">
        <f>COUNTIFS(game3!$E$3:$E$200,Y1,game3!$B$3:$B$200,"б")</f>
        <v>1</v>
      </c>
      <c r="Z4" s="3" t="s">
        <v>50</v>
      </c>
      <c r="AA4" s="24">
        <f>IFERROR(Y5/Y4,0)</f>
        <v>0</v>
      </c>
      <c r="AB4" s="9"/>
    </row>
    <row r="5" spans="1:28" x14ac:dyDescent="0.3">
      <c r="A5" s="3">
        <f>I6+I22+M6+M22+Q6+Q22+U6+U22+Y22+Y6+I39+M39+Q39+U39+Y39+E24+E30</f>
        <v>4</v>
      </c>
      <c r="B5" s="2" t="s">
        <v>52</v>
      </c>
      <c r="C5" s="3">
        <f>COUNTIFS(game3!I3:I101,"б",game3!J3:J101,"+",game3!K3:K101,"+")+COUNTIFS(game3!I3:I101,"бул",game3!J3:J101,"+",game3!K3:K101,"+")</f>
        <v>2</v>
      </c>
      <c r="D5" s="8"/>
      <c r="E5" s="3">
        <f>COUNTIFS(game3!I3:I101,"бул",game3!J3:J101,"+",game3!K3:K101,"+",game3!M3:M101,E1)</f>
        <v>0</v>
      </c>
      <c r="F5" s="3" t="s">
        <v>56</v>
      </c>
      <c r="G5" s="24"/>
      <c r="H5" s="9"/>
      <c r="I5" s="3">
        <f>COUNTIFS(game3!$E$3:$E$200,I1,game3!$B$3:$B$200,"б",game3!$C$3:$C$200,"+")</f>
        <v>2</v>
      </c>
      <c r="J5" s="3" t="s">
        <v>54</v>
      </c>
      <c r="K5" s="24"/>
      <c r="L5" s="10"/>
      <c r="M5" s="3">
        <f>COUNTIFS(game3!$E$3:$E$200,M1,game3!$B$3:$B$200,"б",game3!$C$3:$C$200,"+")</f>
        <v>0</v>
      </c>
      <c r="N5" s="3" t="s">
        <v>54</v>
      </c>
      <c r="O5" s="24"/>
      <c r="P5" s="10"/>
      <c r="Q5" s="3">
        <f>COUNTIFS(game3!$E$3:$E$200,Q1,game3!$B$3:$B$200,"б",game3!$C$3:$C$200,"+")</f>
        <v>0</v>
      </c>
      <c r="R5" s="3" t="s">
        <v>54</v>
      </c>
      <c r="S5" s="24"/>
      <c r="T5" s="10"/>
      <c r="U5" s="3">
        <f>COUNTIFS(game3!$E$3:$E$200,U1,game3!$B$3:$B$200,"б",game3!$C$3:$C$200,"+")</f>
        <v>4</v>
      </c>
      <c r="V5" s="3" t="s">
        <v>54</v>
      </c>
      <c r="W5" s="24"/>
      <c r="X5" s="9"/>
      <c r="Y5" s="3">
        <f>COUNTIFS(game3!$E$3:$E$200,Y1,game3!$B$3:$B$200,"б",game3!$C$3:$C$200,"+")</f>
        <v>0</v>
      </c>
      <c r="Z5" s="3" t="s">
        <v>54</v>
      </c>
      <c r="AA5" s="24"/>
      <c r="AB5" s="9"/>
    </row>
    <row r="6" spans="1:28" x14ac:dyDescent="0.3">
      <c r="A6" s="3">
        <f>I7+I23+M7+M23+Q7+Q23+U7+U23+Y23+Y7+I40+M40+Q40+U40+Y40</f>
        <v>6</v>
      </c>
      <c r="B6" s="2" t="s">
        <v>34</v>
      </c>
      <c r="C6" s="3">
        <f>COUNTIFS(game3!$E$3:$E$200,"соперник",game3!$B$3:$B$200,"фол",game3!$C$3:$C$200,"+")</f>
        <v>1</v>
      </c>
      <c r="D6" s="8"/>
      <c r="E6" s="11"/>
      <c r="F6" s="11"/>
      <c r="G6" s="11"/>
      <c r="H6" s="9"/>
      <c r="I6" s="12">
        <f>COUNTIFS(game3!$E$3:$E$200,I1,game3!$B$3:$B$200,"б",game3!$C$3:$C$200,"+",game3!$D$3:$D$200,"+")</f>
        <v>0</v>
      </c>
      <c r="J6" s="3" t="s">
        <v>57</v>
      </c>
      <c r="K6" s="1">
        <f>IFERROR(I6/I5,0)</f>
        <v>0</v>
      </c>
      <c r="L6" s="10"/>
      <c r="M6" s="12">
        <f>COUNTIFS(game3!$E$3:$E$200,M1,game3!$B$3:$B$200,"б",game3!$C$3:$C$200,"+",game3!$D$3:$D$200,"+")</f>
        <v>0</v>
      </c>
      <c r="N6" s="3" t="s">
        <v>57</v>
      </c>
      <c r="O6" s="1">
        <f>IFERROR(M6/M5,0)</f>
        <v>0</v>
      </c>
      <c r="P6" s="10"/>
      <c r="Q6" s="12">
        <f>COUNTIFS(game3!$E$3:$E$200,Q1,game3!$B$3:$B$200,"б",game3!$C$3:$C$200,"+",game3!$D$3:$D$200,"+")</f>
        <v>0</v>
      </c>
      <c r="R6" s="3" t="s">
        <v>57</v>
      </c>
      <c r="S6" s="1">
        <f>IFERROR(Q6/Q5,0)</f>
        <v>0</v>
      </c>
      <c r="T6" s="10"/>
      <c r="U6" s="12">
        <f>COUNTIFS(game3!$E$3:$E$200,U1,game3!$B$3:$B$200,"б",game3!$C$3:$C$200,"+",game3!$D$3:$D$200,"+")</f>
        <v>2</v>
      </c>
      <c r="V6" s="3" t="s">
        <v>57</v>
      </c>
      <c r="W6" s="1">
        <f>IFERROR(U6/U5,0)</f>
        <v>0.5</v>
      </c>
      <c r="X6" s="9"/>
      <c r="Y6" s="12">
        <f>COUNTIFS(game3!$E$3:$E$200,Y1,game3!$B$3:$B$200,"б",game3!$C$3:$C$200,"+",game3!$D$3:$D$200,"+")</f>
        <v>0</v>
      </c>
      <c r="Z6" s="3" t="s">
        <v>57</v>
      </c>
      <c r="AA6" s="1">
        <f>IFERROR(Y6/Y5,0)</f>
        <v>0</v>
      </c>
      <c r="AB6" s="9"/>
    </row>
    <row r="7" spans="1:28" x14ac:dyDescent="0.3">
      <c r="A7" s="1">
        <f>A5/A4</f>
        <v>0.30769230769230771</v>
      </c>
      <c r="B7" s="2" t="s">
        <v>57</v>
      </c>
      <c r="C7" s="1">
        <f>C5/C4</f>
        <v>0.2</v>
      </c>
      <c r="D7" s="8"/>
      <c r="E7" s="25" t="s">
        <v>58</v>
      </c>
      <c r="F7" s="25"/>
      <c r="G7" s="25" t="s">
        <v>43</v>
      </c>
      <c r="H7" s="9"/>
      <c r="I7" s="3">
        <f>COUNTIFS(game3!$E$3:$E$200,I1,game3!$B$3:$B$200,"фол",game3!$C$3:$C$200,"+")</f>
        <v>0</v>
      </c>
      <c r="J7" s="3" t="s">
        <v>34</v>
      </c>
      <c r="K7" s="1">
        <f>IFERROR(I7/$A$6,0)</f>
        <v>0</v>
      </c>
      <c r="L7" s="10"/>
      <c r="M7" s="3">
        <f>COUNTIFS(game3!$E$3:$E$200,M1,game3!$B$3:$B$200,"фол",game3!$C$3:$C$200,"+")</f>
        <v>0</v>
      </c>
      <c r="N7" s="3" t="s">
        <v>34</v>
      </c>
      <c r="O7" s="1">
        <f>IFERROR(M7/$A$6,0)</f>
        <v>0</v>
      </c>
      <c r="P7" s="10"/>
      <c r="Q7" s="3">
        <f>COUNTIFS(game3!$E$3:$E$200,Q1,game3!$B$3:$B$200,"фол",game3!$C$3:$C$200,"+")</f>
        <v>0</v>
      </c>
      <c r="R7" s="3" t="s">
        <v>34</v>
      </c>
      <c r="S7" s="1">
        <f>IFERROR(Q7/$A$6,0)</f>
        <v>0</v>
      </c>
      <c r="T7" s="10"/>
      <c r="U7" s="3">
        <f>COUNTIFS(game3!$E$3:$E$200,U1,game3!$B$3:$B$200,"фол",game3!$C$3:$C$200,"+")</f>
        <v>0</v>
      </c>
      <c r="V7" s="3" t="s">
        <v>34</v>
      </c>
      <c r="W7" s="1">
        <f>IFERROR(U7/$A$6,0)</f>
        <v>0</v>
      </c>
      <c r="X7" s="9"/>
      <c r="Y7" s="3">
        <f>COUNTIFS(game3!$E$3:$E$200,Y1,game3!$B$3:$B$200,"фол",game3!$C$3:$C$200,"+")</f>
        <v>0</v>
      </c>
      <c r="Z7" s="3" t="s">
        <v>34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41</v>
      </c>
      <c r="B8" s="2" t="s">
        <v>59</v>
      </c>
      <c r="C8" s="1"/>
      <c r="D8" s="8"/>
      <c r="E8" s="3">
        <f>COUNTIFS(game3!I3:I101,"б",game3!J3:J101,"+",game3!M3:M101,E7)+E10</f>
        <v>6</v>
      </c>
      <c r="F8" s="3" t="s">
        <v>50</v>
      </c>
      <c r="G8" s="24">
        <f>(E8-E9)/E8</f>
        <v>0.83333333333333337</v>
      </c>
      <c r="H8" s="9"/>
      <c r="I8" s="12">
        <f>COUNTIF(game3!$F$3:$F$200,I1)</f>
        <v>0</v>
      </c>
      <c r="J8" s="3" t="s">
        <v>60</v>
      </c>
      <c r="K8" s="3"/>
      <c r="L8" s="10"/>
      <c r="M8" s="12">
        <f>COUNTIF(game3!$F$3:$F$200,M1)</f>
        <v>0</v>
      </c>
      <c r="N8" s="3" t="s">
        <v>60</v>
      </c>
      <c r="O8" s="3"/>
      <c r="P8" s="10"/>
      <c r="Q8" s="12">
        <f>COUNTIF(game3!$F$3:$F$200,Q1)</f>
        <v>0</v>
      </c>
      <c r="R8" s="3" t="s">
        <v>60</v>
      </c>
      <c r="S8" s="3"/>
      <c r="T8" s="10"/>
      <c r="U8" s="12">
        <f>COUNTIF(game3!$F$3:$F$200,U1)</f>
        <v>0</v>
      </c>
      <c r="V8" s="3" t="s">
        <v>60</v>
      </c>
      <c r="W8" s="3"/>
      <c r="X8" s="9"/>
      <c r="Y8" s="12">
        <f>COUNTIF(game3!$F$3:$F$200,Y1)</f>
        <v>0</v>
      </c>
      <c r="Z8" s="3" t="s">
        <v>60</v>
      </c>
      <c r="AA8" s="3"/>
      <c r="AB8" s="9"/>
    </row>
    <row r="9" spans="1:28" x14ac:dyDescent="0.3">
      <c r="A9" s="3">
        <f>I3+I19+M3+M19+Q3+Q19+U3+U19+Y19+Y3+I36+M36+Q36+U36+Y36</f>
        <v>32</v>
      </c>
      <c r="B9" s="2" t="s">
        <v>53</v>
      </c>
      <c r="C9" s="1"/>
      <c r="D9" s="8"/>
      <c r="E9" s="3">
        <f>COUNTIFS(game3!I3:I101,"б",game3!J3:J101,"+",game3!K3:K101,"+",game3!M3:M101,E7)+E11</f>
        <v>1</v>
      </c>
      <c r="F9" s="3" t="s">
        <v>52</v>
      </c>
      <c r="G9" s="24"/>
      <c r="H9" s="9"/>
      <c r="I9" s="3">
        <f>COUNTIFS(game3!$E$3:$E$200,I1,game3!$B$3:$B$200,"блок",game3!$C$3:$C$200,"+")</f>
        <v>0</v>
      </c>
      <c r="J9" s="3" t="s">
        <v>61</v>
      </c>
      <c r="K9" s="3"/>
      <c r="L9" s="10"/>
      <c r="M9" s="3">
        <f>COUNTIFS(game3!$E$3:$E$200,M1,game3!$B$3:$B$200,"блок",game3!$C$3:$C$200,"+")</f>
        <v>0</v>
      </c>
      <c r="N9" s="3" t="s">
        <v>61</v>
      </c>
      <c r="O9" s="3"/>
      <c r="P9" s="10"/>
      <c r="Q9" s="3">
        <f>COUNTIFS(game3!$E$3:$E$200,Q1,game3!$B$3:$B$200,"блок",game3!$C$3:$C$200,"+")</f>
        <v>0</v>
      </c>
      <c r="R9" s="3" t="s">
        <v>61</v>
      </c>
      <c r="S9" s="3"/>
      <c r="T9" s="10"/>
      <c r="U9" s="3">
        <f>COUNTIFS(game3!$E$3:$E$200,U1,game3!$B$3:$B$200,"блок",game3!$C$3:$C$200,"+")</f>
        <v>0</v>
      </c>
      <c r="V9" s="3" t="s">
        <v>61</v>
      </c>
      <c r="W9" s="3"/>
      <c r="X9" s="9"/>
      <c r="Y9" s="3">
        <f>COUNTIFS(game3!$E$3:$E$200,Y1,game3!$B$3:$B$200,"блок",game3!$C$3:$C$200,"+")</f>
        <v>0</v>
      </c>
      <c r="Z9" s="3" t="s">
        <v>61</v>
      </c>
      <c r="AA9" s="3"/>
      <c r="AB9" s="9"/>
    </row>
    <row r="10" spans="1:28" x14ac:dyDescent="0.3">
      <c r="A10" s="1">
        <f>A9/A8</f>
        <v>0.78048780487804881</v>
      </c>
      <c r="B10" s="2" t="s">
        <v>5</v>
      </c>
      <c r="C10" s="1"/>
      <c r="D10" s="8"/>
      <c r="E10" s="3">
        <f>COUNTIFS(game3!I3:I101,"бул",game3!J3:J101,"+",game3!M3:M101,E7)</f>
        <v>0</v>
      </c>
      <c r="F10" s="3" t="s">
        <v>55</v>
      </c>
      <c r="G10" s="24" t="str">
        <f>IFERROR((E10-E11)/E10,"нет бросоков")</f>
        <v>нет бросоков</v>
      </c>
      <c r="H10" s="9"/>
      <c r="I10" s="3">
        <f>COUNTIFS(game3!$E$3:$E$200,I1,game3!$B$3:$B$200,"бул",game3!$C$3:$C$200,"+")</f>
        <v>0</v>
      </c>
      <c r="J10" s="3" t="s">
        <v>55</v>
      </c>
      <c r="K10" s="24">
        <f>IFERROR(I11/I10,0)</f>
        <v>0</v>
      </c>
      <c r="L10" s="10"/>
      <c r="M10" s="3">
        <f>COUNTIFS(game3!$E$3:$E$200,M1,game3!$B$3:$B$200,"бул",game3!$C$3:$C$200,"+")</f>
        <v>0</v>
      </c>
      <c r="N10" s="3" t="s">
        <v>55</v>
      </c>
      <c r="O10" s="24">
        <f>IFERROR(M11/M10,0)</f>
        <v>0</v>
      </c>
      <c r="P10" s="10"/>
      <c r="Q10" s="3">
        <f>COUNTIFS(game3!$E$3:$E$200,Q1,game3!$B$3:$B$200,"бул",game3!$C$3:$C$200,"+")</f>
        <v>0</v>
      </c>
      <c r="R10" s="3" t="s">
        <v>55</v>
      </c>
      <c r="S10" s="24">
        <f>IFERROR(Q11/Q10,0)</f>
        <v>0</v>
      </c>
      <c r="T10" s="10"/>
      <c r="U10" s="3">
        <f>COUNTIFS(game3!$E$3:$E$200,U1,game3!$B$3:$B$200,"бул",game3!$C$3:$C$200,"+")</f>
        <v>0</v>
      </c>
      <c r="V10" s="3" t="s">
        <v>55</v>
      </c>
      <c r="W10" s="24">
        <f>IFERROR(U11/U10,0)</f>
        <v>0</v>
      </c>
      <c r="X10" s="9"/>
      <c r="Y10" s="3">
        <f>COUNTIFS(game3!$E$3:$E$200,Y1,game3!$B$3:$B$200,"бул",game3!$C$3:$C$200,"+")</f>
        <v>0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COUNTIFS(game3!I3:I101,"бул",game3!J3:J101,"+",game3!K3:K101,"+",game3!M3:M101,E7)</f>
        <v>0</v>
      </c>
      <c r="F11" s="3" t="s">
        <v>56</v>
      </c>
      <c r="G11" s="24"/>
      <c r="H11" s="9"/>
      <c r="I11" s="12">
        <f>COUNTIFS(game3!$E$3:$E$200,I1,game3!$B$3:$B$200,"бул",game3!$C$3:$C$200,"+",game3!$D$3:$D$200,"+")</f>
        <v>0</v>
      </c>
      <c r="J11" s="3" t="s">
        <v>57</v>
      </c>
      <c r="K11" s="24"/>
      <c r="L11" s="10"/>
      <c r="M11" s="12">
        <f>COUNTIFS(game3!$E$3:$E$200,M1,game3!$B$3:$B$200,"бул",game3!$C$3:$C$200,"+",game3!$D$3:$D$200,"+")</f>
        <v>0</v>
      </c>
      <c r="N11" s="3" t="s">
        <v>57</v>
      </c>
      <c r="O11" s="24"/>
      <c r="P11" s="10"/>
      <c r="Q11" s="12">
        <f>COUNTIFS(game3!$E$3:$E$200,Q1,game3!$B$3:$B$200,"бул",game3!$C$3:$C$200,"+",game3!$D$3:$D$200,"+")</f>
        <v>0</v>
      </c>
      <c r="R11" s="3" t="s">
        <v>57</v>
      </c>
      <c r="S11" s="24"/>
      <c r="T11" s="10"/>
      <c r="U11" s="12">
        <f>COUNTIFS(game3!$E$3:$E$200,U1,game3!$B$3:$B$200,"бул",game3!$C$3:$C$200,"+",game3!$D$3:$D$200,"+")</f>
        <v>0</v>
      </c>
      <c r="V11" s="3" t="s">
        <v>57</v>
      </c>
      <c r="W11" s="24"/>
      <c r="X11" s="9"/>
      <c r="Y11" s="12">
        <f>COUNTIFS(game3!$E$3:$E$200,Y1,game3!$B$3:$B$200,"бул",game3!$C$3:$C$200,"+",game3!$D$3:$D$200,"+")</f>
        <v>0</v>
      </c>
      <c r="Z11" s="3" t="s">
        <v>57</v>
      </c>
      <c r="AA11" s="24"/>
      <c r="AB11" s="9"/>
    </row>
    <row r="12" spans="1:28" x14ac:dyDescent="0.3">
      <c r="A12" s="3">
        <f>I12+I28+M12+M28+Q12+Q28+U12+U28+Y28+Y12+I45+M45+Q45+U45+Y45</f>
        <v>38</v>
      </c>
      <c r="B12" s="3" t="s">
        <v>85</v>
      </c>
      <c r="C12" s="24">
        <f>A13/A12</f>
        <v>0.39473684210526316</v>
      </c>
      <c r="D12" s="8"/>
      <c r="H12" s="9"/>
      <c r="I12" s="3">
        <f>COUNTIFS(game3!$E$3:$E$200,I1,game3!$B$3:$B$200,"вб")</f>
        <v>11</v>
      </c>
      <c r="J12" s="3" t="s">
        <v>63</v>
      </c>
      <c r="K12" s="24">
        <f>IFERROR(I13/I12,0)</f>
        <v>0.63636363636363635</v>
      </c>
      <c r="L12" s="10"/>
      <c r="M12" s="3">
        <f>COUNTIFS(game3!$E$3:$E$200,M1,game3!$B$3:$B$200,"вб")</f>
        <v>0</v>
      </c>
      <c r="N12" s="3" t="s">
        <v>63</v>
      </c>
      <c r="O12" s="24">
        <f>IFERROR(M13/M12,0)</f>
        <v>0</v>
      </c>
      <c r="P12" s="10"/>
      <c r="Q12" s="3">
        <f>COUNTIFS(game3!$E$3:$E$200,Q1,game3!$B$3:$B$200,"вб")</f>
        <v>0</v>
      </c>
      <c r="R12" s="3" t="s">
        <v>63</v>
      </c>
      <c r="S12" s="24">
        <f>IFERROR(Q13/Q12,0)</f>
        <v>0</v>
      </c>
      <c r="T12" s="10"/>
      <c r="U12" s="3">
        <f>COUNTIFS(game3!$E$3:$E$200,U1,game3!$B$3:$B$200,"вб")</f>
        <v>0</v>
      </c>
      <c r="V12" s="3" t="s">
        <v>63</v>
      </c>
      <c r="W12" s="24">
        <f>IFERROR(U13/U12,0)</f>
        <v>0</v>
      </c>
      <c r="X12" s="9"/>
      <c r="Y12" s="3">
        <f>COUNTIFS(game3!$E$3:$E$200,Y1,game3!$B$3:$B$200,"вб")</f>
        <v>0</v>
      </c>
      <c r="Z12" s="3" t="s">
        <v>63</v>
      </c>
      <c r="AA12" s="24">
        <f>IFERROR(Y13/Y12,0)</f>
        <v>0</v>
      </c>
      <c r="AB12" s="9"/>
    </row>
    <row r="13" spans="1:28" x14ac:dyDescent="0.3">
      <c r="A13" s="3">
        <f>I13+I29+M13+M29+Q13+Q29+U13+U29+Y29+Y13+I46+M46+Q46+U46+Y46</f>
        <v>15</v>
      </c>
      <c r="B13" s="3" t="s">
        <v>64</v>
      </c>
      <c r="C13" s="24"/>
      <c r="D13" s="8"/>
      <c r="H13" s="9"/>
      <c r="I13" s="3">
        <f>COUNTIFS(game3!$E$3:$E$200,I1,game3!$B$3:$B$200,"вб",game3!$C$3:$C$200,"+")</f>
        <v>7</v>
      </c>
      <c r="J13" s="3" t="s">
        <v>65</v>
      </c>
      <c r="K13" s="24"/>
      <c r="L13" s="10"/>
      <c r="M13" s="3">
        <f>COUNTIFS(game3!$E$3:$E$200,M1,game3!$B$3:$B$200,"вб",game3!$C$3:$C$200,"+")</f>
        <v>0</v>
      </c>
      <c r="N13" s="3" t="s">
        <v>65</v>
      </c>
      <c r="O13" s="24"/>
      <c r="P13" s="10"/>
      <c r="Q13" s="3">
        <f>COUNTIFS(game3!$E$3:$E$200,Q1,game3!$B$3:$B$200,"вб",game3!$C$3:$C$200,"+")</f>
        <v>0</v>
      </c>
      <c r="R13" s="3" t="s">
        <v>65</v>
      </c>
      <c r="S13" s="24"/>
      <c r="T13" s="10"/>
      <c r="U13" s="3">
        <f>COUNTIFS(game3!$E$3:$E$200,U1,game3!$B$3:$B$200,"вб",game3!$C$3:$C$200,"+")</f>
        <v>0</v>
      </c>
      <c r="V13" s="3" t="s">
        <v>65</v>
      </c>
      <c r="W13" s="24"/>
      <c r="X13" s="9"/>
      <c r="Y13" s="3">
        <f>COUNTIFS(game3!$E$3:$E$200,Y1,game3!$B$3:$B$200,"вб",game3!$C$3:$C$200,"+")</f>
        <v>0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>
        <f>COUNTIFS(game3!$E$3:$E$200,I1,game3!$B$3:$B$200,"ош",game3!$C$3:$C$200,"+")</f>
        <v>0</v>
      </c>
      <c r="J14" s="3" t="s">
        <v>66</v>
      </c>
      <c r="K14" s="1"/>
      <c r="L14" s="10"/>
      <c r="M14" s="3">
        <f>COUNTIFS(game3!$E$3:$E$200,M1,game3!$B$3:$B$200,"ош",game3!$C$3:$C$200,"+")</f>
        <v>0</v>
      </c>
      <c r="N14" s="3" t="s">
        <v>66</v>
      </c>
      <c r="O14" s="1"/>
      <c r="P14" s="10"/>
      <c r="Q14" s="3">
        <f>COUNTIFS(game3!$E$3:$E$200,Q1,game3!$B$3:$B$200,"ош",game3!$C$3:$C$200,"+")</f>
        <v>0</v>
      </c>
      <c r="R14" s="3" t="s">
        <v>66</v>
      </c>
      <c r="S14" s="1"/>
      <c r="T14" s="10"/>
      <c r="U14" s="3">
        <f>COUNTIFS(game3!$E$3:$E$200,U1,game3!$B$3:$B$200,"ош",game3!$C$3:$C$200,"+")</f>
        <v>1</v>
      </c>
      <c r="V14" s="3" t="s">
        <v>66</v>
      </c>
      <c r="W14" s="1"/>
      <c r="X14" s="9"/>
      <c r="Y14" s="3">
        <f>COUNTIFS(game3!$E$3:$E$200,Y1,game3!$B$3:$B$200,"ош",game3!$C$3:$C$200,"+")</f>
        <v>0</v>
      </c>
      <c r="Z14" s="3" t="s">
        <v>66</v>
      </c>
      <c r="AA14" s="1"/>
      <c r="AB14" s="9"/>
    </row>
    <row r="15" spans="1:28" x14ac:dyDescent="0.3">
      <c r="A15" s="3">
        <f>I14+I30+M14+M30+Q14+Q30+U14+U30+Y30+Y14+I47+M47+Q47+U47+Y47</f>
        <v>1</v>
      </c>
      <c r="B15" s="3" t="s">
        <v>67</v>
      </c>
      <c r="C15" s="1"/>
      <c r="D15" s="8"/>
      <c r="H15" s="9"/>
      <c r="I15" s="3">
        <f>COUNTIFS(game3!$E$3:$E$200,I1,game3!$B$3:$B$200,"отбор",game3!$C$3:$C$200,"+")</f>
        <v>0</v>
      </c>
      <c r="J15" s="3" t="s">
        <v>68</v>
      </c>
      <c r="K15" s="1"/>
      <c r="L15" s="10"/>
      <c r="M15" s="3">
        <f>COUNTIFS(game3!$E$3:$E$200,M1,game3!$B$3:$B$200,"отбор",game3!$C$3:$C$200,"+")</f>
        <v>0</v>
      </c>
      <c r="N15" s="3" t="s">
        <v>68</v>
      </c>
      <c r="O15" s="1"/>
      <c r="P15" s="10"/>
      <c r="Q15" s="3">
        <f>COUNTIFS(game3!$E$3:$E$200,Q1,game3!$B$3:$B$200,"отбор",game3!$C$3:$C$200,"+")</f>
        <v>0</v>
      </c>
      <c r="R15" s="3" t="s">
        <v>68</v>
      </c>
      <c r="S15" s="1"/>
      <c r="T15" s="10"/>
      <c r="U15" s="3">
        <f>COUNTIFS(game3!$E$3:$E$200,U1,game3!$B$3:$B$200,"отбор",game3!$C$3:$C$200,"+")</f>
        <v>0</v>
      </c>
      <c r="V15" s="3" t="s">
        <v>68</v>
      </c>
      <c r="W15" s="1"/>
      <c r="X15" s="9"/>
      <c r="Y15" s="3">
        <f>COUNTIFS(game3!$E$3:$E$200,Y1,game3!$B$3:$B$200,"отбор",game3!$C$3:$C$200,"+")</f>
        <v>0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SUMIF(game3!$O$2:$O$21,I1,game3!$P$2:$P$10)</f>
        <v>0</v>
      </c>
      <c r="J16" s="3" t="s">
        <v>69</v>
      </c>
      <c r="K16" s="1"/>
      <c r="L16" s="10"/>
      <c r="M16" s="3">
        <f ca="1">SUMIF(game3!$O$2:$O$21,M1,game3!$P$2:$P$10)</f>
        <v>0</v>
      </c>
      <c r="N16" s="3" t="s">
        <v>69</v>
      </c>
      <c r="O16" s="1"/>
      <c r="P16" s="10"/>
      <c r="Q16" s="3">
        <f ca="1">SUMIF(game3!$O$2:$O$21,Q1,game3!$P$2:$P$10)</f>
        <v>-1</v>
      </c>
      <c r="R16" s="3" t="s">
        <v>69</v>
      </c>
      <c r="S16" s="1"/>
      <c r="T16" s="10"/>
      <c r="U16" s="3">
        <f ca="1">SUMIF(game3!$O$2:$O$21,U1,game3!$P$2:$P$10)</f>
        <v>3</v>
      </c>
      <c r="V16" s="3" t="s">
        <v>69</v>
      </c>
      <c r="W16" s="1"/>
      <c r="X16" s="9"/>
      <c r="Y16" s="3">
        <f ca="1">SUMIF(game3!$O$2:$O$21,Y1,game3!$P$2:$P$10)</f>
        <v>-1</v>
      </c>
      <c r="Z16" s="3" t="s">
        <v>69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70</v>
      </c>
      <c r="C17" s="3"/>
      <c r="D17" s="8"/>
      <c r="H17" s="9"/>
      <c r="I17" s="25" t="s">
        <v>71</v>
      </c>
      <c r="J17" s="25"/>
      <c r="K17" s="25" t="s">
        <v>43</v>
      </c>
      <c r="L17" s="10"/>
      <c r="M17" s="25" t="s">
        <v>72</v>
      </c>
      <c r="N17" s="25"/>
      <c r="O17" s="25" t="s">
        <v>43</v>
      </c>
      <c r="P17" s="10"/>
      <c r="Q17" s="25" t="s">
        <v>73</v>
      </c>
      <c r="R17" s="25"/>
      <c r="S17" s="25" t="s">
        <v>43</v>
      </c>
      <c r="T17" s="10"/>
      <c r="U17" s="25" t="s">
        <v>74</v>
      </c>
      <c r="V17" s="25"/>
      <c r="W17" s="25" t="s">
        <v>43</v>
      </c>
      <c r="X17" s="9"/>
      <c r="Y17" s="25" t="s">
        <v>75</v>
      </c>
      <c r="Z17" s="25"/>
      <c r="AA17" s="25" t="s">
        <v>43</v>
      </c>
      <c r="AB17" s="9"/>
    </row>
    <row r="18" spans="1:28" x14ac:dyDescent="0.3">
      <c r="A18" s="3">
        <f>I9+I25+M9+M25+Q9+Q25+U9+U25+Y25+Y9+I42+M42+Q42+U42+Y42</f>
        <v>4</v>
      </c>
      <c r="B18" s="3" t="s">
        <v>76</v>
      </c>
      <c r="C18" s="3"/>
      <c r="D18" s="8"/>
      <c r="H18" s="9"/>
      <c r="I18" s="3">
        <f>COUNTIFS(game3!$E$3:$E$200,I17,game3!$B$3:$B$200,"п")</f>
        <v>3</v>
      </c>
      <c r="J18" s="3" t="s">
        <v>51</v>
      </c>
      <c r="K18" s="24">
        <f>IFERROR(I19/I18,0)</f>
        <v>0.66666666666666663</v>
      </c>
      <c r="L18" s="10"/>
      <c r="M18" s="3">
        <f>COUNTIFS(game3!$E$3:$E$200,M17,game3!$B$3:$B$200,"п")</f>
        <v>2</v>
      </c>
      <c r="N18" s="3" t="s">
        <v>51</v>
      </c>
      <c r="O18" s="24">
        <f>IFERROR(M19/M18,0)</f>
        <v>0.5</v>
      </c>
      <c r="P18" s="10"/>
      <c r="Q18" s="3">
        <f>COUNTIFS(game3!$E$3:$E$200,Q17,game3!$B$3:$B$200,"п")</f>
        <v>0</v>
      </c>
      <c r="R18" s="3" t="s">
        <v>51</v>
      </c>
      <c r="S18" s="24">
        <f>IFERROR(Q19/Q18,0)</f>
        <v>0</v>
      </c>
      <c r="T18" s="10"/>
      <c r="U18" s="3">
        <f>COUNTIFS(game3!$E$3:$E$200,U17,game3!$B$3:$B$200,"п")</f>
        <v>1</v>
      </c>
      <c r="V18" s="3" t="s">
        <v>51</v>
      </c>
      <c r="W18" s="24">
        <f>IFERROR(U19/U18,0)</f>
        <v>1</v>
      </c>
      <c r="X18" s="9"/>
      <c r="Y18" s="3">
        <f>COUNTIFS(game3!$E$3:$E$200,Y17,game3!$B$3:$B$200,"п")</f>
        <v>5</v>
      </c>
      <c r="Z18" s="3" t="s">
        <v>51</v>
      </c>
      <c r="AA18" s="24">
        <f>IFERROR(Y19/Y18,0)</f>
        <v>0.8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COUNTIFS(game3!$E$3:$E$200,I17,game3!$B$3:$B$200,"п",game3!$C$3:$C$200,"+")</f>
        <v>2</v>
      </c>
      <c r="J19" s="3" t="s">
        <v>53</v>
      </c>
      <c r="K19" s="24"/>
      <c r="L19" s="10"/>
      <c r="M19" s="3">
        <f>COUNTIFS(game3!$E$3:$E$200,M17,game3!$B$3:$B$200,"п",game3!$C$3:$C$200,"+")</f>
        <v>1</v>
      </c>
      <c r="N19" s="3" t="s">
        <v>53</v>
      </c>
      <c r="O19" s="24"/>
      <c r="P19" s="10"/>
      <c r="Q19" s="3">
        <f>COUNTIFS(game3!$E$3:$E$200,Q17,game3!$B$3:$B$200,"п",game3!$C$3:$C$200,"+")</f>
        <v>0</v>
      </c>
      <c r="R19" s="3" t="s">
        <v>53</v>
      </c>
      <c r="S19" s="24"/>
      <c r="T19" s="10"/>
      <c r="U19" s="3">
        <f>COUNTIFS(game3!$E$3:$E$200,U17,game3!$B$3:$B$200,"п",game3!$C$3:$C$200,"+")</f>
        <v>1</v>
      </c>
      <c r="V19" s="3" t="s">
        <v>53</v>
      </c>
      <c r="W19" s="24"/>
      <c r="X19" s="9"/>
      <c r="Y19" s="3">
        <f>COUNTIFS(game3!$E$3:$E$200,Y17,game3!$B$3:$B$200,"п",game3!$C$3:$C$200,"+")</f>
        <v>4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25" t="s">
        <v>38</v>
      </c>
      <c r="F20" s="25"/>
      <c r="G20" s="25" t="s">
        <v>43</v>
      </c>
      <c r="H20" s="9"/>
      <c r="I20" s="3">
        <f>COUNTIFS(game3!$E$3:$E$200,I17,game3!$B$3:$B$200,"б")</f>
        <v>1</v>
      </c>
      <c r="J20" s="3" t="s">
        <v>50</v>
      </c>
      <c r="K20" s="24">
        <f>IFERROR(I21/I20,0)</f>
        <v>1</v>
      </c>
      <c r="L20" s="10"/>
      <c r="M20" s="3">
        <f>COUNTIFS(game3!$E$3:$E$200,M17,game3!$B$3:$B$200,"б")</f>
        <v>0</v>
      </c>
      <c r="N20" s="3" t="s">
        <v>50</v>
      </c>
      <c r="O20" s="24">
        <f>IFERROR(M21/M20,0)</f>
        <v>0</v>
      </c>
      <c r="P20" s="10"/>
      <c r="Q20" s="3">
        <f>COUNTIFS(game3!$E$3:$E$200,Q17,game3!$B$3:$B$200,"б")</f>
        <v>1</v>
      </c>
      <c r="R20" s="3" t="s">
        <v>50</v>
      </c>
      <c r="S20" s="24">
        <f>IFERROR(Q21/Q20,0)</f>
        <v>1</v>
      </c>
      <c r="T20" s="10"/>
      <c r="U20" s="3">
        <f>COUNTIFS(game3!$E$3:$E$200,U17,game3!$B$3:$B$200,"б")</f>
        <v>0</v>
      </c>
      <c r="V20" s="3" t="s">
        <v>50</v>
      </c>
      <c r="W20" s="24">
        <f>IFERROR(U21/U20,0)</f>
        <v>0</v>
      </c>
      <c r="X20" s="9"/>
      <c r="Y20" s="3">
        <f>COUNTIFS(game3!$E$3:$E$200,Y17,game3!$B$3:$B$200,"б")</f>
        <v>6</v>
      </c>
      <c r="Z20" s="3" t="s">
        <v>50</v>
      </c>
      <c r="AA20" s="24">
        <f>IFERROR(Y21/Y20,0)</f>
        <v>0.66666666666666663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>
        <f>COUNTIFS(game3!$B$3:$B$201,"б",game3!$C$3:$C$201,"+",game3!$G$3:$G$201,E20)+E23</f>
        <v>13</v>
      </c>
      <c r="F21" s="3" t="s">
        <v>50</v>
      </c>
      <c r="G21" s="24">
        <f>(E21-E22)/E21</f>
        <v>0.69230769230769229</v>
      </c>
      <c r="H21" s="9"/>
      <c r="I21" s="3">
        <f>COUNTIFS(game3!$E$3:$E$200,I17,game3!$B$3:$B$200,"б",game3!$C$3:$C$200,"+")</f>
        <v>1</v>
      </c>
      <c r="J21" s="3" t="s">
        <v>54</v>
      </c>
      <c r="K21" s="24"/>
      <c r="L21" s="10"/>
      <c r="M21" s="3">
        <f>COUNTIFS(game3!$E$3:$E$200,M17,game3!$B$3:$B$200,"б",game3!$C$3:$C$200,"+")</f>
        <v>0</v>
      </c>
      <c r="N21" s="3" t="s">
        <v>54</v>
      </c>
      <c r="O21" s="24"/>
      <c r="P21" s="10"/>
      <c r="Q21" s="3">
        <f>COUNTIFS(game3!$E$3:$E$200,Q17,game3!$B$3:$B$200,"б",game3!$C$3:$C$200,"+")</f>
        <v>1</v>
      </c>
      <c r="R21" s="3" t="s">
        <v>54</v>
      </c>
      <c r="S21" s="24"/>
      <c r="T21" s="10"/>
      <c r="U21" s="3">
        <f>COUNTIFS(game3!$E$3:$E$200,U17,game3!$B$3:$B$200,"б",game3!$C$3:$C$200,"+")</f>
        <v>0</v>
      </c>
      <c r="V21" s="3" t="s">
        <v>54</v>
      </c>
      <c r="W21" s="24"/>
      <c r="X21" s="9"/>
      <c r="Y21" s="3">
        <f>COUNTIFS(game3!$E$3:$E$200,Y17,game3!$B$3:$B$200,"б",game3!$C$3:$C$200,"+")</f>
        <v>4</v>
      </c>
      <c r="Z21" s="3" t="s">
        <v>54</v>
      </c>
      <c r="AA21" s="24"/>
      <c r="AB21" s="9"/>
    </row>
    <row r="22" spans="1:28" x14ac:dyDescent="0.3">
      <c r="A22" s="15" t="s">
        <v>44</v>
      </c>
      <c r="B22" s="3" t="s">
        <v>104</v>
      </c>
      <c r="C22" s="3">
        <f ca="1">I16</f>
        <v>0</v>
      </c>
      <c r="D22" s="8"/>
      <c r="E22" s="3">
        <f>COUNTIFS(game3!$B$3:$B$201,"б",game3!$C$3:$C$201,"+",game3!$D$3:D201,"+",game3!$G$3:$G$201,E20)+E24</f>
        <v>4</v>
      </c>
      <c r="F22" s="3" t="s">
        <v>52</v>
      </c>
      <c r="G22" s="24"/>
      <c r="H22" s="9"/>
      <c r="I22" s="12">
        <f>COUNTIFS(game3!$E$3:$E$200,I17,game3!$B$3:$B$200,"б",game3!$C$3:$C$200,"+",game3!$D$3:$D$200,"+")</f>
        <v>1</v>
      </c>
      <c r="J22" s="3" t="s">
        <v>57</v>
      </c>
      <c r="K22" s="1">
        <f>IFERROR(I22/I21,0)</f>
        <v>1</v>
      </c>
      <c r="L22" s="10"/>
      <c r="M22" s="12">
        <f>COUNTIFS(game3!$E$3:$E$200,M17,game3!$B$3:$B$200,"б",game3!$C$3:$C$200,"+",game3!$D$3:$D$200,"+")</f>
        <v>0</v>
      </c>
      <c r="N22" s="3" t="s">
        <v>57</v>
      </c>
      <c r="O22" s="1">
        <f>IFERROR(M22/M21,0)</f>
        <v>0</v>
      </c>
      <c r="P22" s="10"/>
      <c r="Q22" s="12">
        <f>COUNTIFS(game3!$E$3:$E$200,Q17,game3!$B$3:$B$200,"б",game3!$C$3:$C$200,"+",game3!$D$3:$D$200,"+")</f>
        <v>0</v>
      </c>
      <c r="R22" s="3" t="s">
        <v>57</v>
      </c>
      <c r="S22" s="1">
        <f>IFERROR(Q22/Q21,0)</f>
        <v>0</v>
      </c>
      <c r="T22" s="10"/>
      <c r="U22" s="12">
        <f>COUNTIFS(game3!$E$3:$E$200,U17,game3!$B$3:$B$200,"б",game3!$C$3:$C$200,"+",game3!$D$3:$D$200,"+")</f>
        <v>0</v>
      </c>
      <c r="V22" s="3" t="s">
        <v>57</v>
      </c>
      <c r="W22" s="1">
        <f>IFERROR(U22/U21,0)</f>
        <v>0</v>
      </c>
      <c r="X22" s="9"/>
      <c r="Y22" s="12">
        <f>COUNTIFS(game3!$E$3:$E$200,Y17,game3!$B$3:$B$200,"б",game3!$C$3:$C$200,"+",game3!$D$3:$D$200,"+")</f>
        <v>1</v>
      </c>
      <c r="Z22" s="3" t="s">
        <v>57</v>
      </c>
      <c r="AA22" s="1">
        <f>IFERROR(Y22/Y21,0)</f>
        <v>0.25</v>
      </c>
      <c r="AB22" s="9"/>
    </row>
    <row r="23" spans="1:28" x14ac:dyDescent="0.3">
      <c r="A23" s="15" t="s">
        <v>45</v>
      </c>
      <c r="B23" s="3" t="s">
        <v>104</v>
      </c>
      <c r="C23" s="3">
        <f ca="1">M16</f>
        <v>0</v>
      </c>
      <c r="D23" s="8"/>
      <c r="E23" s="3">
        <f>COUNTIFS(game3!$B$3:$B$201,"бул",game3!$C$3:$C$201,"+",game3!$G$3:$G$201,E20)</f>
        <v>0</v>
      </c>
      <c r="F23" s="3" t="s">
        <v>55</v>
      </c>
      <c r="G23" s="24" t="str">
        <f>IFERROR((E23-E24)/E23,"нет бросоков")</f>
        <v>нет бросоков</v>
      </c>
      <c r="H23" s="9"/>
      <c r="I23" s="3">
        <f>COUNTIFS(game3!$E$3:$E$200,I17,game3!$B$3:$B$200,"фол",game3!$C$3:$C$200,"+")</f>
        <v>0</v>
      </c>
      <c r="J23" s="3" t="s">
        <v>34</v>
      </c>
      <c r="K23" s="1">
        <f>IFERROR(I23/$A$6,0)</f>
        <v>0</v>
      </c>
      <c r="L23" s="10"/>
      <c r="M23" s="3">
        <f>COUNTIFS(game3!$E$3:$E$200,M17,game3!$B$3:$B$200,"фол",game3!$C$3:$C$200,"+")</f>
        <v>0</v>
      </c>
      <c r="N23" s="3" t="s">
        <v>34</v>
      </c>
      <c r="O23" s="1">
        <f>IFERROR(M23/$A$6,0)</f>
        <v>0</v>
      </c>
      <c r="P23" s="10"/>
      <c r="Q23" s="3">
        <f>COUNTIFS(game3!$E$3:$E$200,Q17,game3!$B$3:$B$200,"фол",game3!$C$3:$C$200,"+")</f>
        <v>1</v>
      </c>
      <c r="R23" s="3" t="s">
        <v>34</v>
      </c>
      <c r="S23" s="1">
        <f>IFERROR(Q23/$A$6,0)</f>
        <v>0.16666666666666666</v>
      </c>
      <c r="T23" s="10"/>
      <c r="U23" s="3">
        <f>COUNTIFS(game3!$E$3:$E$200,U17,game3!$B$3:$B$200,"фол",game3!$C$3:$C$200,"+")</f>
        <v>1</v>
      </c>
      <c r="V23" s="3" t="s">
        <v>34</v>
      </c>
      <c r="W23" s="1">
        <f>IFERROR(U23/$A$6,0)</f>
        <v>0.16666666666666666</v>
      </c>
      <c r="X23" s="9"/>
      <c r="Y23" s="3">
        <f>COUNTIFS(game3!$E$3:$E$200,Y17,game3!$B$3:$B$200,"фол",game3!$C$3:$C$200,"+")</f>
        <v>1</v>
      </c>
      <c r="Z23" s="3" t="s">
        <v>34</v>
      </c>
      <c r="AA23" s="1">
        <f>IFERROR(Y23/$A$6,0)</f>
        <v>0.16666666666666666</v>
      </c>
      <c r="AB23" s="9"/>
    </row>
    <row r="24" spans="1:28" x14ac:dyDescent="0.3">
      <c r="A24" s="15" t="s">
        <v>46</v>
      </c>
      <c r="B24" s="3" t="s">
        <v>104</v>
      </c>
      <c r="C24" s="3">
        <f ca="1">Q16</f>
        <v>-1</v>
      </c>
      <c r="D24" s="8"/>
      <c r="E24" s="3">
        <f>COUNTIFS(game3!$B$3:$B$201,"бул",game3!$C$3:$C$201,"+",game3!$D$3:$D$201,"+",game3!$G$3:$G$201,E20)</f>
        <v>0</v>
      </c>
      <c r="F24" s="3" t="s">
        <v>56</v>
      </c>
      <c r="G24" s="24"/>
      <c r="H24" s="9"/>
      <c r="I24" s="12">
        <f>COUNTIF(game3!$F$3:$F$200,I17)</f>
        <v>0</v>
      </c>
      <c r="J24" s="3" t="s">
        <v>60</v>
      </c>
      <c r="K24" s="3"/>
      <c r="L24" s="10"/>
      <c r="M24" s="12">
        <f>COUNTIF(game3!$F$3:$F$200,M17)</f>
        <v>0</v>
      </c>
      <c r="N24" s="3" t="s">
        <v>60</v>
      </c>
      <c r="O24" s="3"/>
      <c r="P24" s="10"/>
      <c r="Q24" s="12">
        <f>COUNTIF(game3!$F$3:$F$200,Q17)</f>
        <v>0</v>
      </c>
      <c r="R24" s="3" t="s">
        <v>60</v>
      </c>
      <c r="S24" s="3"/>
      <c r="T24" s="10"/>
      <c r="U24" s="12">
        <f>COUNTIF(game3!$F$3:$F$200,U17)</f>
        <v>0</v>
      </c>
      <c r="V24" s="3" t="s">
        <v>60</v>
      </c>
      <c r="W24" s="3"/>
      <c r="X24" s="9"/>
      <c r="Y24" s="12">
        <f>COUNTIF(game3!$F$3:$F$200,Y17)</f>
        <v>0</v>
      </c>
      <c r="Z24" s="3" t="s">
        <v>60</v>
      </c>
      <c r="AA24" s="3"/>
      <c r="AB24" s="9"/>
    </row>
    <row r="25" spans="1:28" x14ac:dyDescent="0.3">
      <c r="A25" s="15" t="s">
        <v>47</v>
      </c>
      <c r="B25" s="3" t="s">
        <v>105</v>
      </c>
      <c r="C25" s="3">
        <f ca="1">U16</f>
        <v>3</v>
      </c>
      <c r="D25" s="8"/>
      <c r="H25" s="9"/>
      <c r="I25" s="3">
        <f>COUNTIFS(game3!$E$3:$E$200,I17,game3!$B$3:$B$200,"блок",game3!$C$3:$C$200,"+")</f>
        <v>0</v>
      </c>
      <c r="J25" s="3" t="s">
        <v>61</v>
      </c>
      <c r="K25" s="3"/>
      <c r="L25" s="10"/>
      <c r="M25" s="3">
        <f>COUNTIFS(game3!$E$3:$E$200,M17,game3!$B$3:$B$200,"блок",game3!$C$3:$C$200,"+")</f>
        <v>1</v>
      </c>
      <c r="N25" s="3" t="s">
        <v>61</v>
      </c>
      <c r="O25" s="3"/>
      <c r="P25" s="10"/>
      <c r="Q25" s="3">
        <f>COUNTIFS(game3!$E$3:$E$200,Q17,game3!$B$3:$B$200,"блок",game3!$C$3:$C$200,"+")</f>
        <v>0</v>
      </c>
      <c r="R25" s="3" t="s">
        <v>61</v>
      </c>
      <c r="S25" s="3"/>
      <c r="T25" s="10"/>
      <c r="U25" s="3">
        <f>COUNTIFS(game3!$E$3:$E$200,U17,game3!$B$3:$B$200,"блок",game3!$C$3:$C$200,"+")</f>
        <v>0</v>
      </c>
      <c r="V25" s="3" t="s">
        <v>61</v>
      </c>
      <c r="W25" s="3"/>
      <c r="X25" s="9"/>
      <c r="Y25" s="3">
        <f>COUNTIFS(game3!$E$3:$E$200,Y17,game3!$B$3:$B$200,"блок",game3!$C$3:$C$200,"+")</f>
        <v>0</v>
      </c>
      <c r="Z25" s="3" t="s">
        <v>61</v>
      </c>
      <c r="AA25" s="3"/>
      <c r="AB25" s="9"/>
    </row>
    <row r="26" spans="1:28" x14ac:dyDescent="0.3">
      <c r="A26" s="15" t="s">
        <v>48</v>
      </c>
      <c r="B26" s="3" t="s">
        <v>104</v>
      </c>
      <c r="C26" s="3">
        <f ca="1">Y16</f>
        <v>-1</v>
      </c>
      <c r="D26" s="8"/>
      <c r="E26" s="25" t="s">
        <v>88</v>
      </c>
      <c r="F26" s="25"/>
      <c r="G26" s="25" t="s">
        <v>43</v>
      </c>
      <c r="H26" s="9"/>
      <c r="I26" s="3">
        <f>COUNTIFS(game3!$E$3:$E$200,I17,game3!$B$3:$B$200,"бул",game3!$C$3:$C$200,"+")</f>
        <v>0</v>
      </c>
      <c r="J26" s="3" t="s">
        <v>55</v>
      </c>
      <c r="K26" s="24">
        <f>IFERROR(I27/I26,0)</f>
        <v>0</v>
      </c>
      <c r="L26" s="10"/>
      <c r="M26" s="3">
        <f>COUNTIFS(game3!$E$3:$E$200,M17,game3!$B$3:$B$200,"бул",game3!$C$3:$C$200,"+")</f>
        <v>0</v>
      </c>
      <c r="N26" s="3" t="s">
        <v>55</v>
      </c>
      <c r="O26" s="24">
        <f>IFERROR(M27/M26,0)</f>
        <v>0</v>
      </c>
      <c r="P26" s="10"/>
      <c r="Q26" s="3">
        <f>COUNTIFS(game3!$E$3:$E$200,Q17,game3!$B$3:$B$200,"бул",game3!$C$3:$C$200,"+")</f>
        <v>0</v>
      </c>
      <c r="R26" s="3" t="s">
        <v>55</v>
      </c>
      <c r="S26" s="24">
        <f>IFERROR(Q27/Q26,0)</f>
        <v>0</v>
      </c>
      <c r="T26" s="10"/>
      <c r="U26" s="3">
        <f>COUNTIFS(game3!$E$3:$E$200,U17,game3!$B$3:$B$200,"бул",game3!$C$3:$C$200,"+")</f>
        <v>0</v>
      </c>
      <c r="V26" s="3" t="s">
        <v>55</v>
      </c>
      <c r="W26" s="24">
        <f>IFERROR(U27/U26,0)</f>
        <v>0</v>
      </c>
      <c r="X26" s="9"/>
      <c r="Y26" s="3">
        <f>COUNTIFS(game3!$E$3:$E$200,Y17,game3!$B$3:$B$200,"бул",game3!$C$3:$C$200,"+")</f>
        <v>0</v>
      </c>
      <c r="Z26" s="3" t="s">
        <v>55</v>
      </c>
      <c r="AA26" s="24">
        <f>IFERROR(Y27/Y26,0)</f>
        <v>0</v>
      </c>
      <c r="AB26" s="9"/>
    </row>
    <row r="27" spans="1:28" x14ac:dyDescent="0.3">
      <c r="A27" s="15" t="s">
        <v>71</v>
      </c>
      <c r="B27" s="3" t="s">
        <v>103</v>
      </c>
      <c r="C27" s="3">
        <f ca="1">I32</f>
        <v>2</v>
      </c>
      <c r="D27" s="8"/>
      <c r="E27" s="3">
        <f>COUNTIFS(game3!$B$3:$B$201,"б",game3!$C$3:$C$201,"+",game3!$G$3:$G$201,E26)+E29</f>
        <v>0</v>
      </c>
      <c r="F27" s="3" t="s">
        <v>50</v>
      </c>
      <c r="G27" s="24" t="e">
        <f>(E27-E28)/E27</f>
        <v>#DIV/0!</v>
      </c>
      <c r="H27" s="9"/>
      <c r="I27" s="12">
        <f>COUNTIFS(game3!$E$3:$E$200,I17,game3!$B$3:$B$200,"бул",game3!$C$3:$C$200,"+",game3!$D$3:$D$200,"+")</f>
        <v>0</v>
      </c>
      <c r="J27" s="3" t="s">
        <v>57</v>
      </c>
      <c r="K27" s="24"/>
      <c r="L27" s="10"/>
      <c r="M27" s="12">
        <f>COUNTIFS(game3!$E$3:$E$200,M17,game3!$B$3:$B$200,"бул",game3!$C$3:$C$200,"+",game3!$D$3:$D$200,"+")</f>
        <v>0</v>
      </c>
      <c r="N27" s="3" t="s">
        <v>57</v>
      </c>
      <c r="O27" s="24"/>
      <c r="P27" s="10"/>
      <c r="Q27" s="12">
        <f>COUNTIFS(game3!$E$3:$E$200,Q17,game3!$B$3:$B$200,"бул",game3!$C$3:$C$200,"+",game3!$D$3:$D$200,"+")</f>
        <v>0</v>
      </c>
      <c r="R27" s="3" t="s">
        <v>57</v>
      </c>
      <c r="S27" s="24"/>
      <c r="T27" s="10"/>
      <c r="U27" s="12">
        <f>COUNTIFS(game3!$E$3:$E$200,U17,game3!$B$3:$B$200,"бул",game3!$C$3:$C$200,"+",game3!$D$3:$D$200,"+")</f>
        <v>0</v>
      </c>
      <c r="V27" s="3" t="s">
        <v>57</v>
      </c>
      <c r="W27" s="24"/>
      <c r="X27" s="9"/>
      <c r="Y27" s="12">
        <f>COUNTIFS(game3!$E$3:$E$200,Y17,game3!$B$3:$B$200,"бул",game3!$C$3:$C$200,"+",game3!$D$3:$D$200,"+")</f>
        <v>0</v>
      </c>
      <c r="Z27" s="3" t="s">
        <v>57</v>
      </c>
      <c r="AA27" s="24"/>
      <c r="AB27" s="9"/>
    </row>
    <row r="28" spans="1:28" x14ac:dyDescent="0.3">
      <c r="A28" s="15" t="s">
        <v>72</v>
      </c>
      <c r="B28" s="3" t="s">
        <v>104</v>
      </c>
      <c r="C28" s="3">
        <f ca="1">M32</f>
        <v>2</v>
      </c>
      <c r="D28" s="8"/>
      <c r="E28" s="3">
        <f>COUNTIFS(game3!$B$3:$B$201,"б",game3!$C$3:$C$201,"+",game3!$D$3:D201,"+",game3!$G$3:$G$201,E26)+E30</f>
        <v>0</v>
      </c>
      <c r="F28" s="3" t="s">
        <v>52</v>
      </c>
      <c r="G28" s="24"/>
      <c r="H28" s="9"/>
      <c r="I28" s="3">
        <f>COUNTIFS(game3!$E$3:$E$200,I17,game3!$B$3:$B$200,"вб")</f>
        <v>15</v>
      </c>
      <c r="J28" s="3" t="s">
        <v>63</v>
      </c>
      <c r="K28" s="24">
        <f>IFERROR(I29/I28,0)</f>
        <v>0.4</v>
      </c>
      <c r="L28" s="10"/>
      <c r="M28" s="3">
        <f>COUNTIFS(game3!$E$3:$E$200,M17,game3!$B$3:$B$200,"вб")</f>
        <v>1</v>
      </c>
      <c r="N28" s="3" t="s">
        <v>63</v>
      </c>
      <c r="O28" s="24">
        <f>IFERROR(M29/M28,0)</f>
        <v>0</v>
      </c>
      <c r="P28" s="10"/>
      <c r="Q28" s="3">
        <f>COUNTIFS(game3!$E$3:$E$200,Q17,game3!$B$3:$B$200,"вб")</f>
        <v>0</v>
      </c>
      <c r="R28" s="3" t="s">
        <v>63</v>
      </c>
      <c r="S28" s="24">
        <f>IFERROR(Q29/Q28,0)</f>
        <v>0</v>
      </c>
      <c r="T28" s="10"/>
      <c r="U28" s="3">
        <f>COUNTIFS(game3!$E$3:$E$200,U17,game3!$B$3:$B$200,"вб")</f>
        <v>0</v>
      </c>
      <c r="V28" s="3" t="s">
        <v>63</v>
      </c>
      <c r="W28" s="24">
        <f>IFERROR(U29/U28,0)</f>
        <v>0</v>
      </c>
      <c r="X28" s="9"/>
      <c r="Y28" s="3">
        <f>COUNTIFS(game3!$E$3:$E$200,Y17,game3!$B$3:$B$200,"вб")</f>
        <v>0</v>
      </c>
      <c r="Z28" s="3" t="s">
        <v>63</v>
      </c>
      <c r="AA28" s="24">
        <f>IFERROR(Y29/Y28,0)</f>
        <v>0</v>
      </c>
      <c r="AB28" s="9"/>
    </row>
    <row r="29" spans="1:28" x14ac:dyDescent="0.3">
      <c r="A29" s="15" t="s">
        <v>73</v>
      </c>
      <c r="B29" s="3" t="s">
        <v>104</v>
      </c>
      <c r="C29" s="3">
        <f ca="1">Q32</f>
        <v>1</v>
      </c>
      <c r="D29" s="8"/>
      <c r="E29" s="3">
        <f>COUNTIFS(game3!$B$3:$B$201,"бул",game3!$C$3:$C$201,"+",game3!$G$3:$G$201,E26)</f>
        <v>0</v>
      </c>
      <c r="F29" s="3" t="s">
        <v>55</v>
      </c>
      <c r="G29" s="24" t="str">
        <f>IFERROR((E29-E30)/E29,"нет бросоков")</f>
        <v>нет бросоков</v>
      </c>
      <c r="H29" s="9"/>
      <c r="I29" s="3">
        <f>COUNTIFS(game3!$E$3:$E$200,I17,game3!$B$3:$B$200,"вб",game3!$C$3:$C$200,"+")</f>
        <v>6</v>
      </c>
      <c r="J29" s="3" t="s">
        <v>65</v>
      </c>
      <c r="K29" s="24"/>
      <c r="L29" s="10"/>
      <c r="M29" s="3">
        <f>COUNTIFS(game3!$E$3:$E$200,M17,game3!$B$3:$B$200,"вб",game3!$C$3:$C$200,"+")</f>
        <v>0</v>
      </c>
      <c r="N29" s="3" t="s">
        <v>65</v>
      </c>
      <c r="O29" s="24"/>
      <c r="P29" s="10"/>
      <c r="Q29" s="3">
        <f>COUNTIFS(game3!$E$3:$E$200,Q17,game3!$B$3:$B$200,"вб",game3!$C$3:$C$200,"+")</f>
        <v>0</v>
      </c>
      <c r="R29" s="3" t="s">
        <v>65</v>
      </c>
      <c r="S29" s="24"/>
      <c r="T29" s="10"/>
      <c r="U29" s="3">
        <f>COUNTIFS(game3!$E$3:$E$200,U17,game3!$B$3:$B$200,"вб",game3!$C$3:$C$200,"+")</f>
        <v>0</v>
      </c>
      <c r="V29" s="3" t="s">
        <v>65</v>
      </c>
      <c r="W29" s="24"/>
      <c r="X29" s="9"/>
      <c r="Y29" s="3">
        <f>COUNTIFS(game3!$E$3:$E$200,Y17,game3!$B$3:$B$200,"вб",game3!$C$3:$C$200,"+")</f>
        <v>0</v>
      </c>
      <c r="Z29" s="3" t="s">
        <v>65</v>
      </c>
      <c r="AA29" s="24"/>
      <c r="AB29" s="9"/>
    </row>
    <row r="30" spans="1:28" x14ac:dyDescent="0.3">
      <c r="A30" s="15" t="s">
        <v>74</v>
      </c>
      <c r="B30" s="3" t="s">
        <v>104</v>
      </c>
      <c r="C30" s="3">
        <f ca="1">U32</f>
        <v>1</v>
      </c>
      <c r="D30" s="8"/>
      <c r="E30" s="3">
        <f>COUNTIFS(game3!$B$3:$B$201,"бул",game3!$C$3:$C$201,"+",game3!$D$3:$D$201,"+",game3!$G$3:$G$201,E26)</f>
        <v>0</v>
      </c>
      <c r="F30" s="3" t="s">
        <v>56</v>
      </c>
      <c r="G30" s="24"/>
      <c r="H30" s="9"/>
      <c r="I30" s="3">
        <f>COUNTIFS(game3!$E$3:$E$200,I17,game3!$B$3:$B$200,"ош",game3!$C$3:$C$200,"+")</f>
        <v>0</v>
      </c>
      <c r="J30" s="3" t="s">
        <v>66</v>
      </c>
      <c r="K30" s="1"/>
      <c r="L30" s="10"/>
      <c r="M30" s="3">
        <f>COUNTIFS(game3!$E$3:$E$200,M17,game3!$B$3:$B$200,"ош",game3!$C$3:$C$200,"+")</f>
        <v>0</v>
      </c>
      <c r="N30" s="3" t="s">
        <v>66</v>
      </c>
      <c r="O30" s="1"/>
      <c r="P30" s="10"/>
      <c r="Q30" s="3">
        <f>COUNTIFS(game3!$E$3:$E$200,Q17,game3!$B$3:$B$200,"ош",game3!$C$3:$C$200,"+")</f>
        <v>0</v>
      </c>
      <c r="R30" s="3" t="s">
        <v>66</v>
      </c>
      <c r="S30" s="1"/>
      <c r="T30" s="10"/>
      <c r="U30" s="3">
        <f>COUNTIFS(game3!$E$3:$E$200,U17,game3!$B$3:$B$200,"ош",game3!$C$3:$C$200,"+")</f>
        <v>0</v>
      </c>
      <c r="V30" s="3" t="s">
        <v>66</v>
      </c>
      <c r="W30" s="1"/>
      <c r="X30" s="9"/>
      <c r="Y30" s="3">
        <f>COUNTIFS(game3!$E$3:$E$200,Y17,game3!$B$3:$B$200,"ош",game3!$C$3:$C$200,"+")</f>
        <v>0</v>
      </c>
      <c r="Z30" s="3" t="s">
        <v>66</v>
      </c>
      <c r="AA30" s="1"/>
      <c r="AB30" s="9"/>
    </row>
    <row r="31" spans="1:28" x14ac:dyDescent="0.3">
      <c r="A31" s="15" t="s">
        <v>75</v>
      </c>
      <c r="B31" s="3" t="s">
        <v>103</v>
      </c>
      <c r="C31" s="3">
        <f ca="1">Y32</f>
        <v>1</v>
      </c>
      <c r="D31" s="8"/>
      <c r="E31" s="16"/>
      <c r="F31" s="16"/>
      <c r="G31" s="16"/>
      <c r="H31" s="9"/>
      <c r="I31" s="3">
        <f>COUNTIFS(game3!$E$3:$E$200,I17,game3!$B$3:$B$200,"отбор",game3!$C$3:$C$200,"+")</f>
        <v>0</v>
      </c>
      <c r="J31" s="3" t="s">
        <v>68</v>
      </c>
      <c r="K31" s="1"/>
      <c r="L31" s="10"/>
      <c r="M31" s="3">
        <f>COUNTIFS(game3!$E$3:$E$200,M17,game3!$B$3:$B$200,"отбор",game3!$C$3:$C$200,"+")</f>
        <v>0</v>
      </c>
      <c r="N31" s="3" t="s">
        <v>68</v>
      </c>
      <c r="O31" s="1"/>
      <c r="P31" s="10"/>
      <c r="Q31" s="3">
        <f>COUNTIFS(game3!$E$3:$E$200,Q17,game3!$B$3:$B$200,"отбор",game3!$C$3:$C$200,"+")</f>
        <v>0</v>
      </c>
      <c r="R31" s="3" t="s">
        <v>68</v>
      </c>
      <c r="S31" s="1"/>
      <c r="T31" s="10"/>
      <c r="U31" s="3">
        <f>COUNTIFS(game3!$E$3:$E$200,U17,game3!$B$3:$B$200,"отбор",game3!$C$3:$C$200,"+")</f>
        <v>0</v>
      </c>
      <c r="V31" s="3" t="s">
        <v>68</v>
      </c>
      <c r="W31" s="1"/>
      <c r="X31" s="9"/>
      <c r="Y31" s="3">
        <f>COUNTIFS(game3!$E$3:$E$200,Y17,game3!$B$3:$B$200,"отбор",game3!$C$3:$C$200,"+")</f>
        <v>0</v>
      </c>
      <c r="Z31" s="3" t="s">
        <v>68</v>
      </c>
      <c r="AA31" s="1"/>
      <c r="AB31" s="9"/>
    </row>
    <row r="32" spans="1:28" x14ac:dyDescent="0.3">
      <c r="A32" s="15" t="s">
        <v>79</v>
      </c>
      <c r="B32" s="3" t="s">
        <v>104</v>
      </c>
      <c r="C32" s="3">
        <f ca="1">I49</f>
        <v>0</v>
      </c>
      <c r="D32" s="8"/>
      <c r="E32" s="16"/>
      <c r="F32" s="16"/>
      <c r="G32" s="16"/>
      <c r="H32" s="9"/>
      <c r="I32" s="3">
        <f ca="1">SUMIF(game3!$O$2:$O$21,I17,game3!$P$2:$P$10)</f>
        <v>2</v>
      </c>
      <c r="J32" s="3" t="s">
        <v>69</v>
      </c>
      <c r="K32" s="1"/>
      <c r="L32" s="10"/>
      <c r="M32" s="3">
        <f ca="1">SUMIF(game3!$O$2:$O$21,M17,game3!$P$2:$P$10)</f>
        <v>2</v>
      </c>
      <c r="N32" s="3" t="s">
        <v>69</v>
      </c>
      <c r="O32" s="1"/>
      <c r="P32" s="10"/>
      <c r="Q32" s="3">
        <f ca="1">SUMIF(game3!$O$2:$O$21,Q17,game3!$P$2:$P$10)</f>
        <v>1</v>
      </c>
      <c r="R32" s="3" t="s">
        <v>69</v>
      </c>
      <c r="S32" s="1"/>
      <c r="T32" s="10"/>
      <c r="U32" s="3">
        <f ca="1">SUMIF(game3!$O$2:$O$21,U17,game3!$P$2:$P$10)</f>
        <v>1</v>
      </c>
      <c r="V32" s="3" t="s">
        <v>69</v>
      </c>
      <c r="W32" s="1"/>
      <c r="X32" s="9"/>
      <c r="Y32" s="3">
        <f ca="1">SUMIF(game3!$O$2:$O$21,Y17,game3!$P$2:$P$10)</f>
        <v>1</v>
      </c>
      <c r="Z32" s="3" t="s">
        <v>69</v>
      </c>
      <c r="AA32" s="1"/>
      <c r="AB32" s="9"/>
    </row>
    <row r="33" spans="1:28" ht="13.85" customHeight="1" x14ac:dyDescent="0.3">
      <c r="A33" s="15" t="s">
        <v>80</v>
      </c>
      <c r="B33" s="3" t="s">
        <v>104</v>
      </c>
      <c r="C33" s="3">
        <f ca="1">M49</f>
        <v>0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81</v>
      </c>
      <c r="B34" s="3" t="s">
        <v>104</v>
      </c>
      <c r="C34" s="3">
        <f ca="1">Q49</f>
        <v>0</v>
      </c>
      <c r="D34" s="11"/>
      <c r="E34" s="14"/>
      <c r="F34" s="14"/>
      <c r="G34" s="19"/>
      <c r="H34" s="9"/>
      <c r="I34" s="25" t="s">
        <v>79</v>
      </c>
      <c r="J34" s="25"/>
      <c r="K34" s="25" t="s">
        <v>43</v>
      </c>
      <c r="L34" s="10"/>
      <c r="M34" s="25" t="s">
        <v>80</v>
      </c>
      <c r="N34" s="25"/>
      <c r="O34" s="25" t="s">
        <v>43</v>
      </c>
      <c r="P34" s="10"/>
      <c r="Q34" s="25" t="s">
        <v>81</v>
      </c>
      <c r="R34" s="25"/>
      <c r="S34" s="25" t="s">
        <v>43</v>
      </c>
      <c r="T34" s="10"/>
      <c r="U34" s="25" t="s">
        <v>82</v>
      </c>
      <c r="V34" s="25"/>
      <c r="W34" s="25" t="s">
        <v>43</v>
      </c>
      <c r="X34" s="9"/>
      <c r="Y34" s="25" t="s">
        <v>83</v>
      </c>
      <c r="Z34" s="25"/>
      <c r="AA34" s="25" t="s">
        <v>43</v>
      </c>
      <c r="AB34" s="9"/>
    </row>
    <row r="35" spans="1:28" x14ac:dyDescent="0.3">
      <c r="A35" s="15" t="s">
        <v>82</v>
      </c>
      <c r="B35" s="3" t="s">
        <v>104</v>
      </c>
      <c r="C35" s="3">
        <f ca="1">U49</f>
        <v>0</v>
      </c>
      <c r="D35" s="11"/>
      <c r="E35" s="14"/>
      <c r="F35" s="14"/>
      <c r="G35" s="19"/>
      <c r="H35" s="9"/>
      <c r="I35" s="3">
        <f>COUNTIFS(game3!$E$3:$E$200,I34,game3!$B$3:$B$200,"п")</f>
        <v>1</v>
      </c>
      <c r="J35" s="3" t="s">
        <v>51</v>
      </c>
      <c r="K35" s="24">
        <f>IFERROR(I36/I35,0)</f>
        <v>0</v>
      </c>
      <c r="L35" s="10"/>
      <c r="M35" s="3">
        <f>COUNTIFS(game3!$E$3:$E$200,M34,game3!$B$3:$B$200,"п")</f>
        <v>4</v>
      </c>
      <c r="N35" s="3" t="s">
        <v>51</v>
      </c>
      <c r="O35" s="24">
        <f>IFERROR(M36/M35,0)</f>
        <v>0.5</v>
      </c>
      <c r="P35" s="10"/>
      <c r="Q35" s="3">
        <f>COUNTIFS(game3!$E$3:$E$200,Q34,game3!$B$3:$B$200,"п")</f>
        <v>2</v>
      </c>
      <c r="R35" s="3" t="s">
        <v>51</v>
      </c>
      <c r="S35" s="24">
        <f>IFERROR(Q36/Q35,0)</f>
        <v>0.5</v>
      </c>
      <c r="T35" s="10"/>
      <c r="U35" s="3">
        <f>COUNTIFS(game3!$E$3:$E$200,U34,game3!$B$3:$B$200,"п")</f>
        <v>6</v>
      </c>
      <c r="V35" s="3" t="s">
        <v>51</v>
      </c>
      <c r="W35" s="24">
        <f>IFERROR(U36/U35,0)</f>
        <v>1</v>
      </c>
      <c r="X35" s="9"/>
      <c r="Y35" s="3">
        <f>COUNTIFS(game3!$E$3:$E$200,Y34,game3!$B$3:$B$200,"п")</f>
        <v>2</v>
      </c>
      <c r="Z35" s="3" t="s">
        <v>51</v>
      </c>
      <c r="AA35" s="24">
        <f>IFERROR(Y36/Y35,0)</f>
        <v>0.5</v>
      </c>
      <c r="AB35" s="9"/>
    </row>
    <row r="36" spans="1:28" x14ac:dyDescent="0.3">
      <c r="A36" s="15" t="s">
        <v>83</v>
      </c>
      <c r="B36" s="3" t="s">
        <v>104</v>
      </c>
      <c r="C36" s="3">
        <f ca="1">Y49</f>
        <v>0</v>
      </c>
      <c r="D36" s="11"/>
      <c r="E36" s="14"/>
      <c r="F36" s="14"/>
      <c r="G36" s="19"/>
      <c r="H36" s="9"/>
      <c r="I36" s="3">
        <f>COUNTIFS(game3!$E$3:$E$200,I34,game3!$B$3:$B$200,"п",game3!$C$3:$C$200,"+")</f>
        <v>0</v>
      </c>
      <c r="J36" s="3" t="s">
        <v>53</v>
      </c>
      <c r="K36" s="24"/>
      <c r="L36" s="10"/>
      <c r="M36" s="3">
        <f>COUNTIFS(game3!$E$3:$E$200,M34,game3!$B$3:$B$200,"п",game3!$C$3:$C$200,"+")</f>
        <v>2</v>
      </c>
      <c r="N36" s="3" t="s">
        <v>53</v>
      </c>
      <c r="O36" s="24"/>
      <c r="P36" s="10"/>
      <c r="Q36" s="3">
        <f>COUNTIFS(game3!$E$3:$E$200,Q34,game3!$B$3:$B$200,"п",game3!$C$3:$C$200,"+")</f>
        <v>1</v>
      </c>
      <c r="R36" s="3" t="s">
        <v>53</v>
      </c>
      <c r="S36" s="24"/>
      <c r="T36" s="10"/>
      <c r="U36" s="3">
        <f>COUNTIFS(game3!$E$3:$E$200,U34,game3!$B$3:$B$200,"п",game3!$C$3:$C$200,"+")</f>
        <v>6</v>
      </c>
      <c r="V36" s="3" t="s">
        <v>53</v>
      </c>
      <c r="W36" s="24"/>
      <c r="X36" s="9"/>
      <c r="Y36" s="3">
        <f>COUNTIFS(game3!$E$3:$E$200,Y34,game3!$B$3:$B$200,"п",game3!$C$3:$C$200,"+")</f>
        <v>1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COUNTIFS(game3!$E$3:$E$200,I34,game3!$B$3:$B$200,"б")</f>
        <v>0</v>
      </c>
      <c r="J37" s="3" t="s">
        <v>50</v>
      </c>
      <c r="K37" s="24">
        <f>IFERROR(I38/I37,0)</f>
        <v>0</v>
      </c>
      <c r="L37" s="10"/>
      <c r="M37" s="3">
        <f>COUNTIFS(game3!$E$3:$E$200,M34,game3!$B$3:$B$200,"б")</f>
        <v>0</v>
      </c>
      <c r="N37" s="3" t="s">
        <v>50</v>
      </c>
      <c r="O37" s="24">
        <f>IFERROR(M38/M37,0)</f>
        <v>0</v>
      </c>
      <c r="P37" s="10"/>
      <c r="Q37" s="3">
        <f>COUNTIFS(game3!$E$3:$E$200,Q34,game3!$B$3:$B$200,"б")</f>
        <v>1</v>
      </c>
      <c r="R37" s="3" t="s">
        <v>50</v>
      </c>
      <c r="S37" s="24">
        <f>IFERROR(Q38/Q37,0)</f>
        <v>1</v>
      </c>
      <c r="T37" s="10"/>
      <c r="U37" s="3">
        <f>COUNTIFS(game3!$E$3:$E$200,U34,game3!$B$3:$B$200,"б")</f>
        <v>0</v>
      </c>
      <c r="V37" s="3" t="s">
        <v>50</v>
      </c>
      <c r="W37" s="24">
        <f>IFERROR(U38/U37,0)</f>
        <v>0</v>
      </c>
      <c r="X37" s="9"/>
      <c r="Y37" s="3">
        <f>COUNTIFS(game3!$E$3:$E$200,Y34,game3!$B$3:$B$200,"б")</f>
        <v>0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COUNTIFS(game3!$E$3:$E$200,I34,game3!$B$3:$B$200,"б",game3!$C$3:$C$200,"+")</f>
        <v>0</v>
      </c>
      <c r="J38" s="3" t="s">
        <v>54</v>
      </c>
      <c r="K38" s="24"/>
      <c r="L38" s="10"/>
      <c r="M38" s="3">
        <f>COUNTIFS(game3!$E$3:$E$200,M34,game3!$B$3:$B$200,"б",game3!$C$3:$C$200,"+")</f>
        <v>0</v>
      </c>
      <c r="N38" s="3" t="s">
        <v>54</v>
      </c>
      <c r="O38" s="24"/>
      <c r="P38" s="10"/>
      <c r="Q38" s="3">
        <f>COUNTIFS(game3!$E$3:$E$200,Q34,game3!$B$3:$B$200,"б",game3!$C$3:$C$200,"+")</f>
        <v>1</v>
      </c>
      <c r="R38" s="3" t="s">
        <v>54</v>
      </c>
      <c r="S38" s="24"/>
      <c r="T38" s="10"/>
      <c r="U38" s="3">
        <f>COUNTIFS(game3!$E$3:$E$200,U34,game3!$B$3:$B$200,"б",game3!$C$3:$C$200,"+")</f>
        <v>0</v>
      </c>
      <c r="V38" s="3" t="s">
        <v>54</v>
      </c>
      <c r="W38" s="24"/>
      <c r="X38" s="9"/>
      <c r="Y38" s="3">
        <f>COUNTIFS(game3!$E$3:$E$200,Y34,game3!$B$3:$B$200,"б",game3!$C$3:$C$200,"+")</f>
        <v>0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COUNTIFS(game3!$E$3:$E$200,I34,game3!$B$3:$B$200,"б",game3!$C$3:$C$200,"+",game3!$D$3:$D$200,"+")</f>
        <v>0</v>
      </c>
      <c r="J39" s="3" t="s">
        <v>57</v>
      </c>
      <c r="K39" s="1">
        <f>IFERROR(I39/I38,0)</f>
        <v>0</v>
      </c>
      <c r="L39" s="10"/>
      <c r="M39" s="12">
        <f>COUNTIFS(game3!$E$3:$E$200,M34,game3!$B$3:$B$200,"б",game3!$C$3:$C$200,"+",game3!$D$3:$D$200,"+")</f>
        <v>0</v>
      </c>
      <c r="N39" s="3" t="s">
        <v>57</v>
      </c>
      <c r="O39" s="1">
        <f>IFERROR(M39/M38,0)</f>
        <v>0</v>
      </c>
      <c r="P39" s="10"/>
      <c r="Q39" s="12">
        <f>COUNTIFS(game3!$E$3:$E$200,Q34,game3!$B$3:$B$200,"б",game3!$C$3:$C$200,"+",game3!$D$3:$D$200,"+")</f>
        <v>0</v>
      </c>
      <c r="R39" s="3" t="s">
        <v>57</v>
      </c>
      <c r="S39" s="1">
        <f>IFERROR(Q39/Q38,0)</f>
        <v>0</v>
      </c>
      <c r="T39" s="10"/>
      <c r="U39" s="12">
        <f>COUNTIFS(game3!$E$3:$E$200,U34,game3!$B$3:$B$200,"б",game3!$C$3:$C$200,"+",game3!$D$3:$D$200,"+")</f>
        <v>0</v>
      </c>
      <c r="V39" s="3" t="s">
        <v>57</v>
      </c>
      <c r="W39" s="1">
        <f>IFERROR(U39/U38,0)</f>
        <v>0</v>
      </c>
      <c r="X39" s="9"/>
      <c r="Y39" s="12">
        <f>COUNTIFS(game3!$E$3:$E$200,Y34,game3!$B$3:$B$200,"б",game3!$C$3:$C$200,"+",game3!$D$3:$D$200,"+")</f>
        <v>0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COUNTIFS(game3!$E$3:$E$200,I34,game3!$B$3:$B$200,"фол",game3!$C$3:$C$200,"+")</f>
        <v>1</v>
      </c>
      <c r="J40" s="3" t="s">
        <v>34</v>
      </c>
      <c r="K40" s="1">
        <f>IFERROR(I40/$A$6,0)</f>
        <v>0.16666666666666666</v>
      </c>
      <c r="L40" s="10"/>
      <c r="M40" s="3">
        <f>COUNTIFS(game3!$E$3:$E$200,M34,game3!$B$3:$B$200,"фол",game3!$C$3:$C$200,"+")</f>
        <v>0</v>
      </c>
      <c r="N40" s="3" t="s">
        <v>34</v>
      </c>
      <c r="O40" s="1">
        <f>IFERROR(M40/$A$6,0)</f>
        <v>0</v>
      </c>
      <c r="P40" s="10"/>
      <c r="Q40" s="3">
        <f>COUNTIFS(game3!$E$3:$E$200,Q34,game3!$B$3:$B$200,"фол",game3!$C$3:$C$200,"+")</f>
        <v>0</v>
      </c>
      <c r="R40" s="3" t="s">
        <v>34</v>
      </c>
      <c r="S40" s="1">
        <f>IFERROR(Q40/$A$6,0)</f>
        <v>0</v>
      </c>
      <c r="T40" s="10"/>
      <c r="U40" s="3">
        <f>COUNTIFS(game3!$E$3:$E$200,U34,game3!$B$3:$B$200,"фол",game3!$C$3:$C$200,"+")</f>
        <v>1</v>
      </c>
      <c r="V40" s="3" t="s">
        <v>34</v>
      </c>
      <c r="W40" s="1">
        <f>IFERROR(U40/$A$6,0)</f>
        <v>0.16666666666666666</v>
      </c>
      <c r="X40" s="9"/>
      <c r="Y40" s="3">
        <f>COUNTIFS(game3!$E$3:$E$200,Y34,game3!$B$3:$B$200,"фол",game3!$C$3:$C$200,"+")</f>
        <v>1</v>
      </c>
      <c r="Z40" s="3" t="s">
        <v>34</v>
      </c>
      <c r="AA40" s="1">
        <f>IFERROR(Y40/$A$6,0)</f>
        <v>0.16666666666666666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COUNTIF(game3!$F$3:$F$200,I34)</f>
        <v>0</v>
      </c>
      <c r="J41" s="3" t="s">
        <v>60</v>
      </c>
      <c r="K41" s="3"/>
      <c r="L41" s="10"/>
      <c r="M41" s="12">
        <f>COUNTIF(game3!$F$3:$F$200,M34)</f>
        <v>0</v>
      </c>
      <c r="N41" s="3" t="s">
        <v>60</v>
      </c>
      <c r="O41" s="3"/>
      <c r="P41" s="10"/>
      <c r="Q41" s="12">
        <f>COUNTIF(game3!$F$3:$F$200,Q34)</f>
        <v>0</v>
      </c>
      <c r="R41" s="3" t="s">
        <v>60</v>
      </c>
      <c r="S41" s="3"/>
      <c r="T41" s="10"/>
      <c r="U41" s="12">
        <f>COUNTIF(game3!$F$3:$F$200,U34)</f>
        <v>0</v>
      </c>
      <c r="V41" s="3" t="s">
        <v>60</v>
      </c>
      <c r="W41" s="3"/>
      <c r="X41" s="9"/>
      <c r="Y41" s="12">
        <f>COUNTIF(game3!$F$3:$F$200,Y34)</f>
        <v>0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COUNTIFS(game3!$E$3:$E$200,I34,game3!$B$3:$B$200,"блок",game3!$C$3:$C$200,"+")</f>
        <v>0</v>
      </c>
      <c r="J42" s="3" t="s">
        <v>61</v>
      </c>
      <c r="K42" s="3"/>
      <c r="L42" s="10"/>
      <c r="M42" s="3">
        <f>COUNTIFS(game3!$E$3:$E$200,M34,game3!$B$3:$B$200,"блок",game3!$C$3:$C$200,"+")</f>
        <v>3</v>
      </c>
      <c r="N42" s="3" t="s">
        <v>61</v>
      </c>
      <c r="O42" s="3"/>
      <c r="P42" s="10"/>
      <c r="Q42" s="3">
        <f>COUNTIFS(game3!$E$3:$E$200,Q34,game3!$B$3:$B$200,"блок",game3!$C$3:$C$200,"+")</f>
        <v>0</v>
      </c>
      <c r="R42" s="3" t="s">
        <v>61</v>
      </c>
      <c r="S42" s="3"/>
      <c r="T42" s="10"/>
      <c r="U42" s="3">
        <f>COUNTIFS(game3!$E$3:$E$200,U34,game3!$B$3:$B$200,"блок",game3!$C$3:$C$200,"+")</f>
        <v>0</v>
      </c>
      <c r="V42" s="3" t="s">
        <v>61</v>
      </c>
      <c r="W42" s="3"/>
      <c r="X42" s="9"/>
      <c r="Y42" s="3">
        <f>COUNTIFS(game3!$E$3:$E$200,Y34,game3!$B$3:$B$200,"блок",game3!$C$3:$C$200,"+")</f>
        <v>0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COUNTIFS(game3!$E$3:$E$200,I34,game3!$B$3:$B$200,"бул",game3!$C$3:$C$200,"+")</f>
        <v>0</v>
      </c>
      <c r="J43" s="3" t="s">
        <v>55</v>
      </c>
      <c r="K43" s="24">
        <f>IFERROR(I44/I43,0)</f>
        <v>0</v>
      </c>
      <c r="L43" s="10"/>
      <c r="M43" s="3">
        <f>COUNTIFS(game3!$E$3:$E$200,M34,game3!$B$3:$B$200,"бул",game3!$C$3:$C$200,"+")</f>
        <v>0</v>
      </c>
      <c r="N43" s="3" t="s">
        <v>55</v>
      </c>
      <c r="O43" s="24">
        <f>IFERROR(M44/M43,0)</f>
        <v>0</v>
      </c>
      <c r="P43" s="10"/>
      <c r="Q43" s="3">
        <f>COUNTIFS(game3!$E$3:$E$200,Q34,game3!$B$3:$B$200,"бул",game3!$C$3:$C$200,"+")</f>
        <v>0</v>
      </c>
      <c r="R43" s="3" t="s">
        <v>55</v>
      </c>
      <c r="S43" s="24">
        <f>IFERROR(Q44/Q43,0)</f>
        <v>0</v>
      </c>
      <c r="T43" s="10"/>
      <c r="U43" s="3">
        <f>COUNTIFS(game3!$E$3:$E$200,U34,game3!$B$3:$B$200,"бул",game3!$C$3:$C$200,"+")</f>
        <v>0</v>
      </c>
      <c r="V43" s="3" t="s">
        <v>55</v>
      </c>
      <c r="W43" s="24">
        <f>IFERROR(U44/U43,0)</f>
        <v>0</v>
      </c>
      <c r="X43" s="9"/>
      <c r="Y43" s="3">
        <f>COUNTIFS(game3!$E$3:$E$200,Y34,game3!$B$3:$B$200,"бул",game3!$C$3:$C$200,"+")</f>
        <v>0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COUNTIFS(game3!$E$3:$E$200,I34,game3!$B$3:$B$200,"бул",game3!$C$3:$C$200,"+",game3!$D$3:$D$200,"+")</f>
        <v>0</v>
      </c>
      <c r="J44" s="3" t="s">
        <v>57</v>
      </c>
      <c r="K44" s="24"/>
      <c r="L44" s="10"/>
      <c r="M44" s="12">
        <f>COUNTIFS(game3!$E$3:$E$200,M34,game3!$B$3:$B$200,"бул",game3!$C$3:$C$200,"+",game3!$D$3:$D$200,"+")</f>
        <v>0</v>
      </c>
      <c r="N44" s="3" t="s">
        <v>57</v>
      </c>
      <c r="O44" s="24"/>
      <c r="P44" s="10"/>
      <c r="Q44" s="12">
        <f>COUNTIFS(game3!$E$3:$E$200,Q34,game3!$B$3:$B$200,"бул",game3!$C$3:$C$200,"+",game3!$D$3:$D$200,"+")</f>
        <v>0</v>
      </c>
      <c r="R44" s="3" t="s">
        <v>57</v>
      </c>
      <c r="S44" s="24"/>
      <c r="T44" s="10"/>
      <c r="U44" s="12">
        <f>COUNTIFS(game3!$E$3:$E$200,U34,game3!$B$3:$B$200,"бул",game3!$C$3:$C$200,"+",game3!$D$3:$D$200,"+")</f>
        <v>0</v>
      </c>
      <c r="V44" s="3" t="s">
        <v>57</v>
      </c>
      <c r="W44" s="24"/>
      <c r="X44" s="9"/>
      <c r="Y44" s="12">
        <f>COUNTIFS(game3!$E$3:$E$200,Y34,game3!$B$3:$B$200,"бул",game3!$C$3:$C$200,"+",game3!$D$3:$D$200,"+")</f>
        <v>0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COUNTIFS(game3!$E$3:$E$200,I34,game3!$B$3:$B$200,"вб")</f>
        <v>10</v>
      </c>
      <c r="J45" s="3" t="s">
        <v>63</v>
      </c>
      <c r="K45" s="24">
        <f>IFERROR(I46/I45,0)</f>
        <v>0.2</v>
      </c>
      <c r="L45" s="10"/>
      <c r="M45" s="3">
        <f>COUNTIFS(game3!$E$3:$E$200,M34,game3!$B$3:$B$200,"вб")</f>
        <v>1</v>
      </c>
      <c r="N45" s="3" t="s">
        <v>63</v>
      </c>
      <c r="O45" s="24">
        <f>IFERROR(M46/M45,0)</f>
        <v>0</v>
      </c>
      <c r="P45" s="10"/>
      <c r="Q45" s="3">
        <f>COUNTIFS(game3!$E$3:$E$200,Q34,game3!$B$3:$B$200,"вб")</f>
        <v>0</v>
      </c>
      <c r="R45" s="3" t="s">
        <v>63</v>
      </c>
      <c r="S45" s="24">
        <f>IFERROR(Q46/Q45,0)</f>
        <v>0</v>
      </c>
      <c r="T45" s="10"/>
      <c r="U45" s="3">
        <f>COUNTIFS(game3!$E$3:$E$200,U34,game3!$B$3:$B$200,"вб")</f>
        <v>0</v>
      </c>
      <c r="V45" s="3" t="s">
        <v>63</v>
      </c>
      <c r="W45" s="24">
        <f>IFERROR(U46/U45,0)</f>
        <v>0</v>
      </c>
      <c r="X45" s="9"/>
      <c r="Y45" s="3">
        <f>COUNTIFS(game3!$E$3:$E$200,Y34,game3!$B$3:$B$200,"вб")</f>
        <v>0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COUNTIFS(game3!$E$3:$E$200,I34,game3!$B$3:$B$200,"вб",game3!$C$3:$C$200,"+")</f>
        <v>2</v>
      </c>
      <c r="J46" s="3" t="s">
        <v>65</v>
      </c>
      <c r="K46" s="24"/>
      <c r="L46" s="10"/>
      <c r="M46" s="3">
        <f>COUNTIFS(game3!$E$3:$E$200,M34,game3!$B$3:$B$200,"вб",game3!$C$3:$C$200,"+")</f>
        <v>0</v>
      </c>
      <c r="N46" s="3" t="s">
        <v>65</v>
      </c>
      <c r="O46" s="24"/>
      <c r="P46" s="10"/>
      <c r="Q46" s="3">
        <f>COUNTIFS(game3!$E$3:$E$200,Q34,game3!$B$3:$B$200,"вб",game3!$C$3:$C$200,"+")</f>
        <v>0</v>
      </c>
      <c r="R46" s="3" t="s">
        <v>65</v>
      </c>
      <c r="S46" s="24"/>
      <c r="T46" s="10"/>
      <c r="U46" s="3">
        <f>COUNTIFS(game3!$E$3:$E$200,U34,game3!$B$3:$B$200,"вб",game3!$C$3:$C$200,"+")</f>
        <v>0</v>
      </c>
      <c r="V46" s="3" t="s">
        <v>65</v>
      </c>
      <c r="W46" s="24"/>
      <c r="X46" s="9"/>
      <c r="Y46" s="3">
        <f>COUNTIFS(game3!$E$3:$E$200,Y34,game3!$B$3:$B$200,"вб",game3!$C$3:$C$200,"+")</f>
        <v>0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COUNTIFS(game3!$E$3:$E$200,I34,game3!$B$3:$B$200,"ош",game3!$C$3:$C$200,"+")</f>
        <v>0</v>
      </c>
      <c r="J47" s="3" t="s">
        <v>66</v>
      </c>
      <c r="K47" s="1"/>
      <c r="L47" s="10"/>
      <c r="M47" s="3">
        <f>COUNTIFS(game3!$E$3:$E$200,M34,game3!$B$3:$B$200,"ош",game3!$C$3:$C$200,"+")</f>
        <v>0</v>
      </c>
      <c r="N47" s="3" t="s">
        <v>66</v>
      </c>
      <c r="O47" s="1"/>
      <c r="P47" s="10"/>
      <c r="Q47" s="3">
        <f>COUNTIFS(game3!$E$3:$E$200,Q34,game3!$B$3:$B$200,"ош",game3!$C$3:$C$200,"+")</f>
        <v>0</v>
      </c>
      <c r="R47" s="3" t="s">
        <v>66</v>
      </c>
      <c r="S47" s="1"/>
      <c r="T47" s="10"/>
      <c r="U47" s="3">
        <f>COUNTIFS(game3!$E$3:$E$200,U34,game3!$B$3:$B$200,"ош",game3!$C$3:$C$200,"+")</f>
        <v>0</v>
      </c>
      <c r="V47" s="3" t="s">
        <v>66</v>
      </c>
      <c r="W47" s="1"/>
      <c r="X47" s="9"/>
      <c r="Y47" s="3">
        <f>COUNTIFS(game3!$E$3:$E$200,Y34,game3!$B$3:$B$200,"ош",game3!$C$3:$C$200,"+")</f>
        <v>0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COUNTIFS(game3!$E$3:$E$200,I34,game3!$B$3:$B$200,"отбор",game3!$C$3:$C$200,"+")</f>
        <v>0</v>
      </c>
      <c r="J48" s="3" t="s">
        <v>68</v>
      </c>
      <c r="K48" s="1"/>
      <c r="L48" s="10"/>
      <c r="M48" s="3">
        <f>COUNTIFS(game3!$E$3:$E$200,M34,game3!$B$3:$B$200,"отбор",game3!$C$3:$C$200,"+")</f>
        <v>0</v>
      </c>
      <c r="N48" s="3" t="s">
        <v>68</v>
      </c>
      <c r="O48" s="1"/>
      <c r="P48" s="10"/>
      <c r="Q48" s="3">
        <f>COUNTIFS(game3!$E$3:$E$200,Q34,game3!$B$3:$B$200,"отбор",game3!$C$3:$C$200,"+")</f>
        <v>0</v>
      </c>
      <c r="R48" s="3" t="s">
        <v>68</v>
      </c>
      <c r="S48" s="1"/>
      <c r="T48" s="10"/>
      <c r="U48" s="3">
        <f>COUNTIFS(game3!$E$3:$E$200,U34,game3!$B$3:$B$200,"отбор",game3!$C$3:$C$200,"+")</f>
        <v>0</v>
      </c>
      <c r="V48" s="3" t="s">
        <v>68</v>
      </c>
      <c r="W48" s="1"/>
      <c r="X48" s="9"/>
      <c r="Y48" s="3">
        <f>COUNTIFS(game3!$E$3:$E$200,Y34,game3!$B$3:$B$200,"отбор",game3!$C$3:$C$200,"+")</f>
        <v>0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SUMIF(game3!$O$2:$O$21,I34,game3!$P$2:$P$10)</f>
        <v>0</v>
      </c>
      <c r="J49" s="3" t="s">
        <v>69</v>
      </c>
      <c r="K49" s="1"/>
      <c r="L49" s="10"/>
      <c r="M49" s="3">
        <f ca="1">SUMIF(game3!$O$2:$O$21,M34,game3!$P$2:$P$10)</f>
        <v>0</v>
      </c>
      <c r="N49" s="3" t="s">
        <v>69</v>
      </c>
      <c r="O49" s="1"/>
      <c r="P49" s="10"/>
      <c r="Q49" s="3">
        <f ca="1">SUMIF(game3!$O$2:$O$21,Q34,game3!$P$2:$P$10)</f>
        <v>0</v>
      </c>
      <c r="R49" s="3" t="s">
        <v>69</v>
      </c>
      <c r="S49" s="1"/>
      <c r="T49" s="10"/>
      <c r="U49" s="3">
        <f ca="1">SUMIF(game3!$O$2:$O$21,U34,game3!$P$2:$P$10)</f>
        <v>0</v>
      </c>
      <c r="V49" s="3" t="s">
        <v>69</v>
      </c>
      <c r="W49" s="1"/>
      <c r="X49" s="9"/>
      <c r="Y49" s="3">
        <f ca="1">SUMIF(game3!$O$2:$O$21,Y34,game3!$P$2:$P$10)</f>
        <v>0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E20:G20"/>
    <mergeCell ref="K20:K21"/>
    <mergeCell ref="O20:O21"/>
    <mergeCell ref="S20:S21"/>
    <mergeCell ref="W20:W21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83"/>
  <sheetViews>
    <sheetView zoomScale="85" zoomScaleNormal="85" workbookViewId="0">
      <selection activeCell="C4" sqref="C4"/>
    </sheetView>
  </sheetViews>
  <sheetFormatPr defaultColWidth="8.59765625" defaultRowHeight="14.4" x14ac:dyDescent="0.3"/>
  <cols>
    <col min="1" max="1" width="10.69921875" customWidth="1"/>
    <col min="2" max="2" width="12.8984375" customWidth="1"/>
    <col min="3" max="3" width="10.6992187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6" t="s">
        <v>89</v>
      </c>
      <c r="B1" s="26"/>
      <c r="C1" s="26"/>
      <c r="D1" s="8"/>
      <c r="E1" s="25" t="s">
        <v>42</v>
      </c>
      <c r="F1" s="25"/>
      <c r="G1" s="25" t="s">
        <v>43</v>
      </c>
      <c r="H1" s="9"/>
      <c r="I1" s="25" t="s">
        <v>44</v>
      </c>
      <c r="J1" s="25"/>
      <c r="K1" s="25" t="s">
        <v>43</v>
      </c>
      <c r="L1" s="10"/>
      <c r="M1" s="25" t="s">
        <v>45</v>
      </c>
      <c r="N1" s="25"/>
      <c r="O1" s="25" t="s">
        <v>43</v>
      </c>
      <c r="P1" s="10"/>
      <c r="Q1" s="25" t="s">
        <v>46</v>
      </c>
      <c r="R1" s="25"/>
      <c r="S1" s="25" t="s">
        <v>43</v>
      </c>
      <c r="T1" s="10"/>
      <c r="U1" s="25" t="s">
        <v>47</v>
      </c>
      <c r="V1" s="25"/>
      <c r="W1" s="25" t="s">
        <v>43</v>
      </c>
      <c r="X1" s="9"/>
      <c r="Y1" s="25" t="s">
        <v>48</v>
      </c>
      <c r="Z1" s="25"/>
      <c r="AA1" s="25" t="s">
        <v>43</v>
      </c>
      <c r="AB1" s="9"/>
    </row>
    <row r="2" spans="1:28" x14ac:dyDescent="0.3">
      <c r="A2" s="2" t="str">
        <f>game4!D1</f>
        <v>Титан</v>
      </c>
      <c r="B2" s="3"/>
      <c r="C2" s="2" t="str">
        <f>game4!G1</f>
        <v>Академия 16</v>
      </c>
      <c r="D2" s="8"/>
      <c r="E2" s="3">
        <f>COUNTIFS(game4!I3:I101,"б",game4!J3:J101,"+",game4!M3:M101,E1)+E4</f>
        <v>12</v>
      </c>
      <c r="F2" s="3" t="s">
        <v>50</v>
      </c>
      <c r="G2" s="24">
        <f>(E2-E3)/E2</f>
        <v>0.75</v>
      </c>
      <c r="H2" s="9"/>
      <c r="I2" s="3">
        <f>COUNTIFS(game4!$E$3:$E$200,I1,game4!$B$3:$B$200,"п")</f>
        <v>4</v>
      </c>
      <c r="J2" s="3" t="s">
        <v>51</v>
      </c>
      <c r="K2" s="24">
        <f>IFERROR(I3/I2,0)</f>
        <v>0.75</v>
      </c>
      <c r="L2" s="10"/>
      <c r="M2" s="3">
        <f>COUNTIFS(game4!$E$3:$E$200,M1,game4!$B$3:$B$200,"п")</f>
        <v>4</v>
      </c>
      <c r="N2" s="3" t="s">
        <v>51</v>
      </c>
      <c r="O2" s="24">
        <f>IFERROR(M3/M2,0)</f>
        <v>0.25</v>
      </c>
      <c r="P2" s="10"/>
      <c r="Q2" s="3">
        <f>COUNTIFS(game4!$E$3:$E$200,Q1,game4!$B$3:$B$200,"п")</f>
        <v>5</v>
      </c>
      <c r="R2" s="3" t="s">
        <v>51</v>
      </c>
      <c r="S2" s="24">
        <f>IFERROR(Q3/Q2,0)</f>
        <v>1</v>
      </c>
      <c r="T2" s="10"/>
      <c r="U2" s="3">
        <f>COUNTIFS(game4!$E$3:$E$200,U1,game4!$B$3:$B$200,"п")</f>
        <v>8</v>
      </c>
      <c r="V2" s="3" t="s">
        <v>51</v>
      </c>
      <c r="W2" s="24">
        <f>IFERROR(U3/U2,0)</f>
        <v>1</v>
      </c>
      <c r="X2" s="9"/>
      <c r="Y2" s="3">
        <f>COUNTIFS(game4!$E$3:$E$200,Y1,game4!$B$3:$B$200,"п")</f>
        <v>3</v>
      </c>
      <c r="Z2" s="3" t="s">
        <v>51</v>
      </c>
      <c r="AA2" s="24">
        <f>IFERROR(Y3/Y2,0)</f>
        <v>0.66666666666666663</v>
      </c>
      <c r="AB2" s="9"/>
    </row>
    <row r="3" spans="1:28" x14ac:dyDescent="0.3">
      <c r="A3" s="3">
        <f>I4+I20+M4+M20+Q4+Q20+U4+U20+Y4+Y20+I37+M37+Q37+U37+Y37+E23+E29</f>
        <v>31</v>
      </c>
      <c r="B3" s="2" t="s">
        <v>50</v>
      </c>
      <c r="C3" s="3">
        <f>COUNTIFS(game4!I3:I101,"б",game4!L3:L101,"")+E4+E10</f>
        <v>35</v>
      </c>
      <c r="D3" s="8"/>
      <c r="E3" s="3">
        <f>COUNTIFS(game4!I3:I101,"б",game4!J3:J101,"+",game4!K3:K101,"+",game4!M3:M101,E1)+E5</f>
        <v>3</v>
      </c>
      <c r="F3" s="3" t="s">
        <v>52</v>
      </c>
      <c r="G3" s="24"/>
      <c r="H3" s="9"/>
      <c r="I3" s="3">
        <f>COUNTIFS(game4!$E$3:$E$200,I1,game4!$B$3:$B$200,"п",game4!$C$3:$C$200,"+")</f>
        <v>3</v>
      </c>
      <c r="J3" s="3" t="s">
        <v>53</v>
      </c>
      <c r="K3" s="24"/>
      <c r="L3" s="10"/>
      <c r="M3" s="3">
        <f>COUNTIFS(game4!$E$3:$E$200,M1,game4!$B$3:$B$200,"п",game4!$C$3:$C$200,"+")</f>
        <v>1</v>
      </c>
      <c r="N3" s="3" t="s">
        <v>53</v>
      </c>
      <c r="O3" s="24"/>
      <c r="P3" s="10"/>
      <c r="Q3" s="3">
        <f>COUNTIFS(game4!$E$3:$E$200,Q1,game4!$B$3:$B$200,"п",game4!$C$3:$C$200,"+")</f>
        <v>5</v>
      </c>
      <c r="R3" s="3" t="s">
        <v>53</v>
      </c>
      <c r="S3" s="24"/>
      <c r="T3" s="10"/>
      <c r="U3" s="3">
        <f>COUNTIFS(game4!$E$3:$E$200,U1,game4!$B$3:$B$200,"п",game4!$C$3:$C$200,"+")</f>
        <v>8</v>
      </c>
      <c r="V3" s="3" t="s">
        <v>53</v>
      </c>
      <c r="W3" s="24"/>
      <c r="X3" s="9"/>
      <c r="Y3" s="3">
        <f>COUNTIFS(game4!$E$3:$E$200,Y1,game4!$B$3:$B$200,"п",game4!$C$3:$C$200,"+")</f>
        <v>2</v>
      </c>
      <c r="Z3" s="3" t="s">
        <v>53</v>
      </c>
      <c r="AA3" s="24"/>
      <c r="AB3" s="9"/>
    </row>
    <row r="4" spans="1:28" x14ac:dyDescent="0.3">
      <c r="A4" s="3">
        <f>I5+I21+M5+M21+Q5+Q21+U5+U21+Y5+Y21+I38+M38+Q38+U38+Y38+E23+E29</f>
        <v>22</v>
      </c>
      <c r="B4" s="2" t="s">
        <v>54</v>
      </c>
      <c r="C4" s="3">
        <f>COUNTIFS(game4!I3:I101,"б",game4!J3:J101,"+",game4!L3:L101,"")+E4+E10</f>
        <v>21</v>
      </c>
      <c r="D4" s="8"/>
      <c r="E4" s="3">
        <f>COUNTIFS(game4!I3:I101,"бул",game4!J3:J101,"+",game4!M3:M101,E1)</f>
        <v>0</v>
      </c>
      <c r="F4" s="3" t="s">
        <v>55</v>
      </c>
      <c r="G4" s="24" t="str">
        <f>IFERROR((E4-E5)/E4,"нет бросоков")</f>
        <v>нет бросоков</v>
      </c>
      <c r="H4" s="9"/>
      <c r="I4" s="3">
        <f>COUNTIFS(game4!$E$3:$E$200,I1,game4!$B$3:$B$200,"б")</f>
        <v>6</v>
      </c>
      <c r="J4" s="3" t="s">
        <v>50</v>
      </c>
      <c r="K4" s="24">
        <f>IFERROR(I5/I4,0)</f>
        <v>0.5</v>
      </c>
      <c r="L4" s="10"/>
      <c r="M4" s="3">
        <f>COUNTIFS(game4!$E$3:$E$200,M1,game4!$B$3:$B$200,"б")</f>
        <v>2</v>
      </c>
      <c r="N4" s="3" t="s">
        <v>50</v>
      </c>
      <c r="O4" s="24">
        <f>IFERROR(M5/M4,0)</f>
        <v>1</v>
      </c>
      <c r="P4" s="10"/>
      <c r="Q4" s="3">
        <f>COUNTIFS(game4!$E$3:$E$200,Q1,game4!$B$3:$B$200,"б")</f>
        <v>0</v>
      </c>
      <c r="R4" s="3" t="s">
        <v>50</v>
      </c>
      <c r="S4" s="24">
        <f>IFERROR(Q5/Q4,0)</f>
        <v>0</v>
      </c>
      <c r="T4" s="10"/>
      <c r="U4" s="3">
        <f>COUNTIFS(game4!$E$3:$E$200,U1,game4!$B$3:$B$200,"б")</f>
        <v>6</v>
      </c>
      <c r="V4" s="3" t="s">
        <v>50</v>
      </c>
      <c r="W4" s="24">
        <f>IFERROR(U5/U4,0)</f>
        <v>0.66666666666666663</v>
      </c>
      <c r="X4" s="9"/>
      <c r="Y4" s="3">
        <f>COUNTIFS(game4!$E$3:$E$200,Y1,game4!$B$3:$B$200,"б")</f>
        <v>1</v>
      </c>
      <c r="Z4" s="3" t="s">
        <v>50</v>
      </c>
      <c r="AA4" s="24">
        <f>IFERROR(Y5/Y4,0)</f>
        <v>1</v>
      </c>
      <c r="AB4" s="9"/>
    </row>
    <row r="5" spans="1:28" x14ac:dyDescent="0.3">
      <c r="A5" s="3">
        <f>I6+I22+M6+M22+Q6+Q22+U6+U22+Y22+Y6+I39+M39+Q39+U39+Y39+E24+E30</f>
        <v>3</v>
      </c>
      <c r="B5" s="2" t="s">
        <v>52</v>
      </c>
      <c r="C5" s="3">
        <f>COUNTIFS(game4!I3:I101,"б",game4!J3:J101,"+",game4!K3:K101,"+")+COUNTIFS(game4!I3:I101,"бул",game4!J3:J101,"+",game4!K3:K101,"+")</f>
        <v>5</v>
      </c>
      <c r="D5" s="8"/>
      <c r="E5" s="3">
        <f>COUNTIFS(game4!I3:I101,"бул",game4!J3:J101,"+",game4!K3:K101,"+",game4!M3:M101,E1)</f>
        <v>0</v>
      </c>
      <c r="F5" s="3" t="s">
        <v>56</v>
      </c>
      <c r="G5" s="24"/>
      <c r="H5" s="9"/>
      <c r="I5" s="3">
        <f>COUNTIFS(game4!$E$3:$E$200,I1,game4!$B$3:$B$200,"б",game4!$C$3:$C$200,"+")</f>
        <v>3</v>
      </c>
      <c r="J5" s="3" t="s">
        <v>54</v>
      </c>
      <c r="K5" s="24"/>
      <c r="L5" s="10"/>
      <c r="M5" s="3">
        <f>COUNTIFS(game4!$E$3:$E$200,M1,game4!$B$3:$B$200,"б",game4!$C$3:$C$200,"+")</f>
        <v>2</v>
      </c>
      <c r="N5" s="3" t="s">
        <v>54</v>
      </c>
      <c r="O5" s="24"/>
      <c r="P5" s="10"/>
      <c r="Q5" s="3">
        <f>COUNTIFS(game4!$E$3:$E$200,Q1,game4!$B$3:$B$200,"б",game4!$C$3:$C$200,"+")</f>
        <v>0</v>
      </c>
      <c r="R5" s="3" t="s">
        <v>54</v>
      </c>
      <c r="S5" s="24"/>
      <c r="T5" s="10"/>
      <c r="U5" s="3">
        <f>COUNTIFS(game4!$E$3:$E$200,U1,game4!$B$3:$B$200,"б",game4!$C$3:$C$200,"+")</f>
        <v>4</v>
      </c>
      <c r="V5" s="3" t="s">
        <v>54</v>
      </c>
      <c r="W5" s="24"/>
      <c r="X5" s="9"/>
      <c r="Y5" s="3">
        <f>COUNTIFS(game4!$E$3:$E$200,Y1,game4!$B$3:$B$200,"б",game4!$C$3:$C$200,"+")</f>
        <v>1</v>
      </c>
      <c r="Z5" s="3" t="s">
        <v>54</v>
      </c>
      <c r="AA5" s="24"/>
      <c r="AB5" s="9"/>
    </row>
    <row r="6" spans="1:28" x14ac:dyDescent="0.3">
      <c r="A6" s="3">
        <f>I7+I23+M7+M23+Q7+Q23+U7+U23+Y23+Y7+I40+M40+Q40+U40+Y40</f>
        <v>0</v>
      </c>
      <c r="B6" s="2" t="s">
        <v>34</v>
      </c>
      <c r="C6" s="3">
        <f>COUNTIFS(game4!$E$3:$E$201,"соперник",game4!$B$3:$B$201,"фол",game4!$C$3:$C$201,"+")</f>
        <v>2</v>
      </c>
      <c r="D6" s="8"/>
      <c r="E6" s="11"/>
      <c r="F6" s="11"/>
      <c r="G6" s="11"/>
      <c r="H6" s="9"/>
      <c r="I6" s="12">
        <f>COUNTIFS(game4!$E$3:$E$200,I1,game4!$B$3:$B$200,"б",game4!$C$3:$C$200,"+",game4!$D$3:$D$200,"+")</f>
        <v>1</v>
      </c>
      <c r="J6" s="3" t="s">
        <v>57</v>
      </c>
      <c r="K6" s="1">
        <f>IFERROR(I6/I5,0)</f>
        <v>0.33333333333333331</v>
      </c>
      <c r="L6" s="10"/>
      <c r="M6" s="12">
        <f>COUNTIFS(game4!$E$3:$E$200,M1,game4!$B$3:$B$200,"б",game4!$C$3:$C$200,"+",game4!$D$3:$D$200,"+")</f>
        <v>0</v>
      </c>
      <c r="N6" s="3" t="s">
        <v>57</v>
      </c>
      <c r="O6" s="1">
        <f>IFERROR(M6/M5,0)</f>
        <v>0</v>
      </c>
      <c r="P6" s="10"/>
      <c r="Q6" s="12">
        <f>COUNTIFS(game4!$E$3:$E$200,Q1,game4!$B$3:$B$200,"б",game4!$C$3:$C$200,"+",game4!$D$3:$D$200,"+")</f>
        <v>0</v>
      </c>
      <c r="R6" s="3" t="s">
        <v>57</v>
      </c>
      <c r="S6" s="1">
        <f>IFERROR(Q6/Q5,0)</f>
        <v>0</v>
      </c>
      <c r="T6" s="10"/>
      <c r="U6" s="12">
        <f>COUNTIFS(game4!$E$3:$E$200,U1,game4!$B$3:$B$200,"б",game4!$C$3:$C$200,"+",game4!$D$3:$D$200,"+")</f>
        <v>1</v>
      </c>
      <c r="V6" s="3" t="s">
        <v>57</v>
      </c>
      <c r="W6" s="1">
        <f>IFERROR(U6/U5,0)</f>
        <v>0.25</v>
      </c>
      <c r="X6" s="9"/>
      <c r="Y6" s="12">
        <f>COUNTIFS(game4!$E$3:$E$200,Y1,game4!$B$3:$B$200,"б",game4!$C$3:$C$200,"+",game4!$D$3:$D$200,"+")</f>
        <v>0</v>
      </c>
      <c r="Z6" s="3" t="s">
        <v>57</v>
      </c>
      <c r="AA6" s="1">
        <f>IFERROR(Y6/Y5,0)</f>
        <v>0</v>
      </c>
      <c r="AB6" s="9"/>
    </row>
    <row r="7" spans="1:28" x14ac:dyDescent="0.3">
      <c r="A7" s="1">
        <f>A5/A4</f>
        <v>0.13636363636363635</v>
      </c>
      <c r="B7" s="2" t="s">
        <v>57</v>
      </c>
      <c r="C7" s="1">
        <f>C5/C4</f>
        <v>0.23809523809523808</v>
      </c>
      <c r="D7" s="8"/>
      <c r="E7" s="25" t="s">
        <v>58</v>
      </c>
      <c r="F7" s="25"/>
      <c r="G7" s="25" t="s">
        <v>43</v>
      </c>
      <c r="H7" s="9"/>
      <c r="I7" s="3">
        <f>COUNTIFS(game4!$E$3:$E$200,I1,game4!$B$3:$B$200,"фол",game4!$C$3:$C$200,"+")</f>
        <v>0</v>
      </c>
      <c r="J7" s="3" t="s">
        <v>34</v>
      </c>
      <c r="K7" s="1">
        <f>IFERROR(I7/$A$6,0)</f>
        <v>0</v>
      </c>
      <c r="L7" s="10"/>
      <c r="M7" s="3">
        <f>COUNTIFS(game4!$E$3:$E$200,M1,game4!$B$3:$B$200,"фол",game4!$C$3:$C$200,"+")</f>
        <v>0</v>
      </c>
      <c r="N7" s="3" t="s">
        <v>34</v>
      </c>
      <c r="O7" s="1">
        <f>IFERROR(M7/$A$6,0)</f>
        <v>0</v>
      </c>
      <c r="P7" s="10"/>
      <c r="Q7" s="3">
        <f>COUNTIFS(game4!$E$3:$E$200,Q1,game4!$B$3:$B$200,"фол",game4!$C$3:$C$200,"+")</f>
        <v>0</v>
      </c>
      <c r="R7" s="3" t="s">
        <v>34</v>
      </c>
      <c r="S7" s="1">
        <f>IFERROR(Q7/$A$6,0)</f>
        <v>0</v>
      </c>
      <c r="T7" s="10"/>
      <c r="U7" s="3">
        <f>COUNTIFS(game4!$E$3:$E$200,U1,game4!$B$3:$B$200,"фол",game4!$C$3:$C$200,"+")</f>
        <v>0</v>
      </c>
      <c r="V7" s="3" t="s">
        <v>34</v>
      </c>
      <c r="W7" s="1">
        <f>IFERROR(U7/$A$6,0)</f>
        <v>0</v>
      </c>
      <c r="X7" s="9"/>
      <c r="Y7" s="3">
        <f>COUNTIFS(game4!$E$3:$E$200,Y1,game4!$B$3:$B$200,"фол",game4!$C$3:$C$200,"+")</f>
        <v>0</v>
      </c>
      <c r="Z7" s="3" t="s">
        <v>34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64</v>
      </c>
      <c r="B8" s="2" t="s">
        <v>59</v>
      </c>
      <c r="C8" s="1"/>
      <c r="D8" s="8"/>
      <c r="E8" s="3">
        <f>COUNTIFS(game4!I3:I101,"б",game4!J3:J101,"+",game4!M3:M101,E7)+E10</f>
        <v>8</v>
      </c>
      <c r="F8" s="3" t="s">
        <v>50</v>
      </c>
      <c r="G8" s="24">
        <f>(E8-E9)/E8</f>
        <v>0.875</v>
      </c>
      <c r="H8" s="9"/>
      <c r="I8" s="12">
        <f>COUNTIF(game4!$F$3:$F$200,I1)</f>
        <v>0</v>
      </c>
      <c r="J8" s="3" t="s">
        <v>60</v>
      </c>
      <c r="K8" s="3"/>
      <c r="L8" s="10"/>
      <c r="M8" s="12">
        <f>COUNTIF(game4!$F$3:$F$200,M1)</f>
        <v>0</v>
      </c>
      <c r="N8" s="3" t="s">
        <v>60</v>
      </c>
      <c r="O8" s="3"/>
      <c r="P8" s="10"/>
      <c r="Q8" s="12">
        <f>COUNTIF(game4!$F$3:$F$200,Q1)</f>
        <v>0</v>
      </c>
      <c r="R8" s="3" t="s">
        <v>60</v>
      </c>
      <c r="S8" s="3"/>
      <c r="T8" s="10"/>
      <c r="U8" s="12">
        <f>COUNTIF(game4!$F$3:$F$200,U1)</f>
        <v>0</v>
      </c>
      <c r="V8" s="3" t="s">
        <v>60</v>
      </c>
      <c r="W8" s="3"/>
      <c r="X8" s="9"/>
      <c r="Y8" s="12">
        <f>COUNTIF(game4!$F$3:$F$200,Y1)</f>
        <v>0</v>
      </c>
      <c r="Z8" s="3" t="s">
        <v>60</v>
      </c>
      <c r="AA8" s="3"/>
      <c r="AB8" s="9"/>
    </row>
    <row r="9" spans="1:28" x14ac:dyDescent="0.3">
      <c r="A9" s="3">
        <f>I3+I19+M3+M19+Q3+Q19+U3+U19+Y19+Y3+I36+M36+Q36+U36+Y36</f>
        <v>48</v>
      </c>
      <c r="B9" s="2" t="s">
        <v>53</v>
      </c>
      <c r="C9" s="1"/>
      <c r="D9" s="8"/>
      <c r="E9" s="3">
        <f>COUNTIFS(game4!I3:I101,"б",game4!J3:J101,"+",game4!K3:K101,"+",game4!M3:M101,E7)+E11</f>
        <v>1</v>
      </c>
      <c r="F9" s="3" t="s">
        <v>52</v>
      </c>
      <c r="G9" s="24"/>
      <c r="H9" s="9"/>
      <c r="I9" s="3">
        <f>COUNTIFS(game4!$E$3:$E$200,I1,game4!$B$3:$B$200,"блок",game4!$C$3:$C$200,"+")</f>
        <v>0</v>
      </c>
      <c r="J9" s="3" t="s">
        <v>61</v>
      </c>
      <c r="K9" s="3"/>
      <c r="L9" s="10"/>
      <c r="M9" s="3">
        <f>COUNTIFS(game4!$E$3:$E$200,M1,game4!$B$3:$B$200,"блок",game4!$C$3:$C$200,"+")</f>
        <v>0</v>
      </c>
      <c r="N9" s="3" t="s">
        <v>61</v>
      </c>
      <c r="O9" s="3"/>
      <c r="P9" s="10"/>
      <c r="Q9" s="3">
        <f>COUNTIFS(game4!$E$3:$E$200,Q1,game4!$B$3:$B$200,"блок",game4!$C$3:$C$200,"+")</f>
        <v>0</v>
      </c>
      <c r="R9" s="3" t="s">
        <v>61</v>
      </c>
      <c r="S9" s="3"/>
      <c r="T9" s="10"/>
      <c r="U9" s="3">
        <f>COUNTIFS(game4!$E$3:$E$200,U1,game4!$B$3:$B$200,"блок",game4!$C$3:$C$200,"+")</f>
        <v>2</v>
      </c>
      <c r="V9" s="3" t="s">
        <v>61</v>
      </c>
      <c r="W9" s="3"/>
      <c r="X9" s="9"/>
      <c r="Y9" s="3">
        <f>COUNTIFS(game4!$E$3:$E$200,Y1,game4!$B$3:$B$200,"блок",game4!$C$3:$C$200,"+")</f>
        <v>1</v>
      </c>
      <c r="Z9" s="3" t="s">
        <v>61</v>
      </c>
      <c r="AA9" s="3"/>
      <c r="AB9" s="9"/>
    </row>
    <row r="10" spans="1:28" x14ac:dyDescent="0.3">
      <c r="A10" s="1">
        <f>A9/A8</f>
        <v>0.75</v>
      </c>
      <c r="B10" s="2" t="s">
        <v>5</v>
      </c>
      <c r="C10" s="1"/>
      <c r="D10" s="8"/>
      <c r="E10" s="3">
        <f>COUNTIFS(game4!I3:I101,"бул",game4!J3:J101,"+",game4!M3:M101,E7)</f>
        <v>0</v>
      </c>
      <c r="F10" s="3" t="s">
        <v>55</v>
      </c>
      <c r="G10" s="24" t="str">
        <f>IFERROR((E10-E11)/E10,"нет бросоков")</f>
        <v>нет бросоков</v>
      </c>
      <c r="H10" s="9"/>
      <c r="I10" s="3">
        <f>COUNTIFS(game4!$E$3:$E$200,I1,game4!$B$3:$B$200,"бул",game4!$C$3:$C$200,"+")</f>
        <v>0</v>
      </c>
      <c r="J10" s="3" t="s">
        <v>55</v>
      </c>
      <c r="K10" s="24">
        <f>IFERROR(I11/I10,0)</f>
        <v>0</v>
      </c>
      <c r="L10" s="10"/>
      <c r="M10" s="3">
        <f>COUNTIFS(game4!$E$3:$E$200,M1,game4!$B$3:$B$200,"бул",game4!$C$3:$C$200,"+")</f>
        <v>0</v>
      </c>
      <c r="N10" s="3" t="s">
        <v>55</v>
      </c>
      <c r="O10" s="24">
        <f>IFERROR(M11/M10,0)</f>
        <v>0</v>
      </c>
      <c r="P10" s="10"/>
      <c r="Q10" s="3">
        <f>COUNTIFS(game4!$E$3:$E$200,Q1,game4!$B$3:$B$200,"бул",game4!$C$3:$C$200,"+")</f>
        <v>0</v>
      </c>
      <c r="R10" s="3" t="s">
        <v>55</v>
      </c>
      <c r="S10" s="24">
        <f>IFERROR(Q11/Q10,0)</f>
        <v>0</v>
      </c>
      <c r="T10" s="10"/>
      <c r="U10" s="3">
        <f>COUNTIFS(game4!$E$3:$E$200,U1,game4!$B$3:$B$200,"бул",game4!$C$3:$C$200,"+")</f>
        <v>0</v>
      </c>
      <c r="V10" s="3" t="s">
        <v>55</v>
      </c>
      <c r="W10" s="24">
        <f>IFERROR(U11/U10,0)</f>
        <v>0</v>
      </c>
      <c r="X10" s="9"/>
      <c r="Y10" s="3">
        <f>COUNTIFS(game4!$E$3:$E$200,Y1,game4!$B$3:$B$200,"бул",game4!$C$3:$C$200,"+")</f>
        <v>0</v>
      </c>
      <c r="Z10" s="3" t="s">
        <v>55</v>
      </c>
      <c r="AA10" s="24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COUNTIFS(game4!I3:I101,"бул",game4!J3:J101,"+",game4!K3:K101,"+",game4!M3:M101,E7)</f>
        <v>0</v>
      </c>
      <c r="F11" s="3" t="s">
        <v>56</v>
      </c>
      <c r="G11" s="24"/>
      <c r="H11" s="9"/>
      <c r="I11" s="12">
        <f>COUNTIFS(game4!$E$3:$E$200,I1,game4!$B$3:$B$200,"бул",game4!$C$3:$C$200,"+",game4!$D$3:$D$200,"+")</f>
        <v>0</v>
      </c>
      <c r="J11" s="3" t="s">
        <v>57</v>
      </c>
      <c r="K11" s="24"/>
      <c r="L11" s="10"/>
      <c r="M11" s="12">
        <f>COUNTIFS(game4!$E$3:$E$200,M1,game4!$B$3:$B$200,"бул",game4!$C$3:$C$200,"+",game4!$D$3:$D$200,"+")</f>
        <v>0</v>
      </c>
      <c r="N11" s="3" t="s">
        <v>57</v>
      </c>
      <c r="O11" s="24"/>
      <c r="P11" s="10"/>
      <c r="Q11" s="12">
        <f>COUNTIFS(game4!$E$3:$E$200,Q1,game4!$B$3:$B$200,"бул",game4!$C$3:$C$200,"+",game4!$D$3:$D$200,"+")</f>
        <v>0</v>
      </c>
      <c r="R11" s="3" t="s">
        <v>57</v>
      </c>
      <c r="S11" s="24"/>
      <c r="T11" s="10"/>
      <c r="U11" s="12">
        <f>COUNTIFS(game4!$E$3:$E$200,U1,game4!$B$3:$B$200,"бул",game4!$C$3:$C$200,"+",game4!$D$3:$D$200,"+")</f>
        <v>0</v>
      </c>
      <c r="V11" s="3" t="s">
        <v>57</v>
      </c>
      <c r="W11" s="24"/>
      <c r="X11" s="9"/>
      <c r="Y11" s="12">
        <f>COUNTIFS(game4!$E$3:$E$200,Y1,game4!$B$3:$B$200,"бул",game4!$C$3:$C$200,"+",game4!$D$3:$D$200,"+")</f>
        <v>0</v>
      </c>
      <c r="Z11" s="3" t="s">
        <v>57</v>
      </c>
      <c r="AA11" s="24"/>
      <c r="AB11" s="9"/>
    </row>
    <row r="12" spans="1:28" x14ac:dyDescent="0.3">
      <c r="A12" s="3">
        <f>I12+I28+M12+M28+Q12+Q28+U12+U28+Y28+Y12+I45+M45+Q45+U45+Y45</f>
        <v>34</v>
      </c>
      <c r="B12" s="3" t="s">
        <v>85</v>
      </c>
      <c r="C12" s="24">
        <f>A13/A12</f>
        <v>0.5</v>
      </c>
      <c r="D12" s="8"/>
      <c r="H12" s="9"/>
      <c r="I12" s="3">
        <f>COUNTIFS(game4!$E$3:$E$200,I1,game4!$B$3:$B$200,"вб")</f>
        <v>17</v>
      </c>
      <c r="J12" s="3" t="s">
        <v>63</v>
      </c>
      <c r="K12" s="24">
        <f>IFERROR(I13/I12,0)</f>
        <v>0.82352941176470584</v>
      </c>
      <c r="L12" s="10"/>
      <c r="M12" s="3">
        <f>COUNTIFS(game4!$E$3:$E$200,M1,game4!$B$3:$B$200,"вб")</f>
        <v>0</v>
      </c>
      <c r="N12" s="3" t="s">
        <v>63</v>
      </c>
      <c r="O12" s="24">
        <f>IFERROR(M13/M12,0)</f>
        <v>0</v>
      </c>
      <c r="P12" s="10"/>
      <c r="Q12" s="3">
        <f>COUNTIFS(game4!$E$3:$E$200,Q1,game4!$B$3:$B$200,"вб")</f>
        <v>0</v>
      </c>
      <c r="R12" s="3" t="s">
        <v>63</v>
      </c>
      <c r="S12" s="24">
        <f>IFERROR(Q13/Q12,0)</f>
        <v>0</v>
      </c>
      <c r="T12" s="10"/>
      <c r="U12" s="3">
        <f>COUNTIFS(game4!$E$3:$E$200,U1,game4!$B$3:$B$200,"вб")</f>
        <v>0</v>
      </c>
      <c r="V12" s="3" t="s">
        <v>63</v>
      </c>
      <c r="W12" s="24">
        <f>IFERROR(U13/U12,0)</f>
        <v>0</v>
      </c>
      <c r="X12" s="9"/>
      <c r="Y12" s="3">
        <f>COUNTIFS(game4!$E$3:$E$200,Y1,game4!$B$3:$B$200,"вб")</f>
        <v>0</v>
      </c>
      <c r="Z12" s="3" t="s">
        <v>63</v>
      </c>
      <c r="AA12" s="24">
        <f>IFERROR(Y13/Y12,0)</f>
        <v>0</v>
      </c>
      <c r="AB12" s="9"/>
    </row>
    <row r="13" spans="1:28" x14ac:dyDescent="0.3">
      <c r="A13" s="3">
        <f>I13+I29+M13+M29+Q13+Q29+U13+U29+Y29+Y13+I46+M46+Q46+U46+Y46</f>
        <v>17</v>
      </c>
      <c r="B13" s="3" t="s">
        <v>64</v>
      </c>
      <c r="C13" s="24"/>
      <c r="D13" s="8"/>
      <c r="H13" s="9"/>
      <c r="I13" s="3">
        <f>COUNTIFS(game4!$E$3:$E$200,I1,game4!$B$3:$B$200,"вб",game4!$C$3:$C$200,"+")</f>
        <v>14</v>
      </c>
      <c r="J13" s="3" t="s">
        <v>65</v>
      </c>
      <c r="K13" s="24"/>
      <c r="L13" s="10"/>
      <c r="M13" s="3">
        <f>COUNTIFS(game4!$E$3:$E$200,M1,game4!$B$3:$B$200,"вб",game4!$C$3:$C$200,"+")</f>
        <v>0</v>
      </c>
      <c r="N13" s="3" t="s">
        <v>65</v>
      </c>
      <c r="O13" s="24"/>
      <c r="P13" s="10"/>
      <c r="Q13" s="3">
        <f>COUNTIFS(game4!$E$3:$E$200,Q1,game4!$B$3:$B$200,"вб",game4!$C$3:$C$200,"+")</f>
        <v>0</v>
      </c>
      <c r="R13" s="3" t="s">
        <v>65</v>
      </c>
      <c r="S13" s="24"/>
      <c r="T13" s="10"/>
      <c r="U13" s="3">
        <f>COUNTIFS(game4!$E$3:$E$200,U1,game4!$B$3:$B$200,"вб",game4!$C$3:$C$200,"+")</f>
        <v>0</v>
      </c>
      <c r="V13" s="3" t="s">
        <v>65</v>
      </c>
      <c r="W13" s="24"/>
      <c r="X13" s="9"/>
      <c r="Y13" s="3">
        <f>COUNTIFS(game4!$E$3:$E$200,Y1,game4!$B$3:$B$200,"вб",game4!$C$3:$C$200,"+")</f>
        <v>0</v>
      </c>
      <c r="Z13" s="3" t="s">
        <v>65</v>
      </c>
      <c r="AA13" s="24"/>
      <c r="AB13" s="9"/>
    </row>
    <row r="14" spans="1:28" x14ac:dyDescent="0.3">
      <c r="A14" s="3"/>
      <c r="B14" s="3"/>
      <c r="C14" s="1"/>
      <c r="D14" s="8"/>
      <c r="H14" s="9"/>
      <c r="I14" s="3">
        <f>COUNTIFS(game4!$E$3:$E$200,I1,game4!$B$3:$B$200,"ош",game4!$C$3:$C$200,"+")</f>
        <v>0</v>
      </c>
      <c r="J14" s="3" t="s">
        <v>66</v>
      </c>
      <c r="K14" s="1"/>
      <c r="L14" s="10"/>
      <c r="M14" s="3">
        <f>COUNTIFS(game4!$E$3:$E$200,M1,game4!$B$3:$B$200,"ош",game4!$C$3:$C$200,"+")</f>
        <v>0</v>
      </c>
      <c r="N14" s="3" t="s">
        <v>66</v>
      </c>
      <c r="O14" s="1"/>
      <c r="P14" s="10"/>
      <c r="Q14" s="3">
        <f>COUNTIFS(game4!$E$3:$E$200,Q1,game4!$B$3:$B$200,"ош",game4!$C$3:$C$200,"+")</f>
        <v>0</v>
      </c>
      <c r="R14" s="3" t="s">
        <v>66</v>
      </c>
      <c r="S14" s="1"/>
      <c r="T14" s="10"/>
      <c r="U14" s="3">
        <f>COUNTIFS(game4!$E$3:$E$200,U1,game4!$B$3:$B$200,"ош",game4!$C$3:$C$200,"+")</f>
        <v>0</v>
      </c>
      <c r="V14" s="3" t="s">
        <v>66</v>
      </c>
      <c r="W14" s="1"/>
      <c r="X14" s="9"/>
      <c r="Y14" s="3">
        <f>COUNTIFS(game4!$E$3:$E$200,Y1,game4!$B$3:$B$200,"ош",game4!$C$3:$C$200,"+")</f>
        <v>0</v>
      </c>
      <c r="Z14" s="3" t="s">
        <v>66</v>
      </c>
      <c r="AA14" s="1"/>
      <c r="AB14" s="9"/>
    </row>
    <row r="15" spans="1:28" x14ac:dyDescent="0.3">
      <c r="A15" s="3">
        <f>I14+I30+M14+M30+Q14+Q30+U14+U30+Y30+Y14+I47+M47+Q47+U47+Y47</f>
        <v>0</v>
      </c>
      <c r="B15" s="3" t="s">
        <v>67</v>
      </c>
      <c r="C15" s="1"/>
      <c r="D15" s="8"/>
      <c r="H15" s="9"/>
      <c r="I15" s="3">
        <f>COUNTIFS(game4!$E$3:$E$200,I1,game4!$B$3:$B$200,"отбор",game4!$C$3:$C$200,"+")</f>
        <v>0</v>
      </c>
      <c r="J15" s="3" t="s">
        <v>68</v>
      </c>
      <c r="K15" s="1"/>
      <c r="L15" s="10"/>
      <c r="M15" s="3">
        <f>COUNTIFS(game4!$E$3:$E$200,M1,game4!$B$3:$B$200,"отбор",game4!$C$3:$C$200,"+")</f>
        <v>0</v>
      </c>
      <c r="N15" s="3" t="s">
        <v>68</v>
      </c>
      <c r="O15" s="1"/>
      <c r="P15" s="10"/>
      <c r="Q15" s="3">
        <f>COUNTIFS(game4!$E$3:$E$200,Q1,game4!$B$3:$B$200,"отбор",game4!$C$3:$C$200,"+")</f>
        <v>0</v>
      </c>
      <c r="R15" s="3" t="s">
        <v>68</v>
      </c>
      <c r="S15" s="1"/>
      <c r="T15" s="10"/>
      <c r="U15" s="3">
        <f>COUNTIFS(game4!$E$3:$E$200,U1,game4!$B$3:$B$200,"отбор",game4!$C$3:$C$200,"+")</f>
        <v>0</v>
      </c>
      <c r="V15" s="3" t="s">
        <v>68</v>
      </c>
      <c r="W15" s="1"/>
      <c r="X15" s="9"/>
      <c r="Y15" s="3">
        <f>COUNTIFS(game4!$E$3:$E$200,Y1,game4!$B$3:$B$200,"отбор",game4!$C$3:$C$200,"+")</f>
        <v>0</v>
      </c>
      <c r="Z15" s="3" t="s">
        <v>68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SUMIF(game4!$O$2:$O$21,I1,game4!$P$2:$P$10)</f>
        <v>0</v>
      </c>
      <c r="J16" s="3" t="s">
        <v>69</v>
      </c>
      <c r="K16" s="1"/>
      <c r="L16" s="10"/>
      <c r="M16" s="3">
        <f ca="1">SUMIF(game4!$O$2:$O$21,M1,game4!$P$2:$P$10)</f>
        <v>1</v>
      </c>
      <c r="N16" s="3" t="s">
        <v>69</v>
      </c>
      <c r="O16" s="1"/>
      <c r="P16" s="10"/>
      <c r="Q16" s="3">
        <f ca="1">SUMIF(game4!$O$2:$O$21,Q1,game4!$P$2:$P$10)</f>
        <v>1</v>
      </c>
      <c r="R16" s="3" t="s">
        <v>69</v>
      </c>
      <c r="S16" s="1"/>
      <c r="T16" s="10"/>
      <c r="U16" s="3">
        <f ca="1">SUMIF(game4!$O$2:$O$21,U1,game4!$P$2:$P$10)</f>
        <v>0</v>
      </c>
      <c r="V16" s="3" t="s">
        <v>69</v>
      </c>
      <c r="W16" s="1"/>
      <c r="X16" s="9"/>
      <c r="Y16" s="3">
        <f ca="1">SUMIF(game4!$O$2:$O$21,Y1,game4!$P$2:$P$10)</f>
        <v>1</v>
      </c>
      <c r="Z16" s="3" t="s">
        <v>69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70</v>
      </c>
      <c r="C17" s="3"/>
      <c r="D17" s="8"/>
      <c r="H17" s="9"/>
      <c r="I17" s="25" t="s">
        <v>71</v>
      </c>
      <c r="J17" s="25"/>
      <c r="K17" s="25" t="s">
        <v>43</v>
      </c>
      <c r="L17" s="10"/>
      <c r="M17" s="25" t="s">
        <v>72</v>
      </c>
      <c r="N17" s="25"/>
      <c r="O17" s="25" t="s">
        <v>43</v>
      </c>
      <c r="P17" s="10"/>
      <c r="Q17" s="25" t="s">
        <v>73</v>
      </c>
      <c r="R17" s="25"/>
      <c r="S17" s="25" t="s">
        <v>43</v>
      </c>
      <c r="T17" s="10"/>
      <c r="U17" s="25" t="s">
        <v>74</v>
      </c>
      <c r="V17" s="25"/>
      <c r="W17" s="25" t="s">
        <v>43</v>
      </c>
      <c r="X17" s="9"/>
      <c r="Y17" s="25" t="s">
        <v>75</v>
      </c>
      <c r="Z17" s="25"/>
      <c r="AA17" s="25" t="s">
        <v>43</v>
      </c>
      <c r="AB17" s="9"/>
    </row>
    <row r="18" spans="1:28" x14ac:dyDescent="0.3">
      <c r="A18" s="3">
        <f>I9+I25+M9+M25+Q9+Q25+U9+U25+Y25+Y9+I42+M42+Q42+U42+Y42</f>
        <v>11</v>
      </c>
      <c r="B18" s="3" t="s">
        <v>76</v>
      </c>
      <c r="C18" s="3"/>
      <c r="D18" s="8"/>
      <c r="H18" s="9"/>
      <c r="I18" s="3">
        <f>COUNTIFS(game4!$E$3:$E$200,I17,game4!$B$3:$B$200,"п")</f>
        <v>4</v>
      </c>
      <c r="J18" s="3" t="s">
        <v>51</v>
      </c>
      <c r="K18" s="24">
        <f>IFERROR(I19/I18,0)</f>
        <v>0.75</v>
      </c>
      <c r="L18" s="10"/>
      <c r="M18" s="3">
        <f>COUNTIFS(game4!$E$3:$E$200,M17,game4!$B$3:$B$200,"п")</f>
        <v>7</v>
      </c>
      <c r="N18" s="3" t="s">
        <v>51</v>
      </c>
      <c r="O18" s="24">
        <f>IFERROR(M19/M18,0)</f>
        <v>0.5714285714285714</v>
      </c>
      <c r="P18" s="10"/>
      <c r="Q18" s="3">
        <f>COUNTIFS(game4!$E$3:$E$200,Q17,game4!$B$3:$B$200,"п")</f>
        <v>4</v>
      </c>
      <c r="R18" s="3" t="s">
        <v>51</v>
      </c>
      <c r="S18" s="24">
        <f>IFERROR(Q19/Q18,0)</f>
        <v>0.5</v>
      </c>
      <c r="T18" s="10"/>
      <c r="U18" s="3">
        <f>COUNTIFS(game4!$E$3:$E$200,U17,game4!$B$3:$B$200,"п")</f>
        <v>3</v>
      </c>
      <c r="V18" s="3" t="s">
        <v>51</v>
      </c>
      <c r="W18" s="24">
        <f>IFERROR(U19/U18,0)</f>
        <v>1</v>
      </c>
      <c r="X18" s="9"/>
      <c r="Y18" s="3">
        <f>COUNTIFS(game4!$E$3:$E$200,Y17,game4!$B$3:$B$200,"п")</f>
        <v>9</v>
      </c>
      <c r="Z18" s="3" t="s">
        <v>51</v>
      </c>
      <c r="AA18" s="24">
        <f>IFERROR(Y19/Y18,0)</f>
        <v>0.77777777777777779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COUNTIFS(game4!$E$3:$E$200,I17,game4!$B$3:$B$200,"п",game4!$C$3:$C$200,"+")</f>
        <v>3</v>
      </c>
      <c r="J19" s="3" t="s">
        <v>53</v>
      </c>
      <c r="K19" s="24"/>
      <c r="L19" s="10"/>
      <c r="M19" s="3">
        <f>COUNTIFS(game4!$E$3:$E$200,M17,game4!$B$3:$B$200,"п",game4!$C$3:$C$200,"+")</f>
        <v>4</v>
      </c>
      <c r="N19" s="3" t="s">
        <v>53</v>
      </c>
      <c r="O19" s="24"/>
      <c r="P19" s="10"/>
      <c r="Q19" s="3">
        <f>COUNTIFS(game4!$E$3:$E$200,Q17,game4!$B$3:$B$200,"п",game4!$C$3:$C$200,"+")</f>
        <v>2</v>
      </c>
      <c r="R19" s="3" t="s">
        <v>53</v>
      </c>
      <c r="S19" s="24"/>
      <c r="T19" s="10"/>
      <c r="U19" s="3">
        <f>COUNTIFS(game4!$E$3:$E$200,U17,game4!$B$3:$B$200,"п",game4!$C$3:$C$200,"+")</f>
        <v>3</v>
      </c>
      <c r="V19" s="3" t="s">
        <v>53</v>
      </c>
      <c r="W19" s="24"/>
      <c r="X19" s="9"/>
      <c r="Y19" s="3">
        <f>COUNTIFS(game4!$E$3:$E$200,Y17,game4!$B$3:$B$200,"п",game4!$C$3:$C$200,"+")</f>
        <v>7</v>
      </c>
      <c r="Z19" s="3" t="s">
        <v>53</v>
      </c>
      <c r="AA19" s="24"/>
      <c r="AB19" s="9"/>
    </row>
    <row r="20" spans="1:28" x14ac:dyDescent="0.3">
      <c r="A20" s="14"/>
      <c r="B20" s="14"/>
      <c r="C20" s="14"/>
      <c r="D20" s="8"/>
      <c r="E20" s="25" t="s">
        <v>40</v>
      </c>
      <c r="F20" s="25"/>
      <c r="G20" s="25" t="s">
        <v>43</v>
      </c>
      <c r="H20" s="9"/>
      <c r="I20" s="3">
        <f>COUNTIFS(game4!$E$3:$E$200,I17,game4!$B$3:$B$200,"б")</f>
        <v>1</v>
      </c>
      <c r="J20" s="3" t="s">
        <v>50</v>
      </c>
      <c r="K20" s="24">
        <f>IFERROR(I21/I20,0)</f>
        <v>1</v>
      </c>
      <c r="L20" s="10"/>
      <c r="M20" s="3">
        <f>COUNTIFS(game4!$E$3:$E$200,M17,game4!$B$3:$B$200,"б")</f>
        <v>4</v>
      </c>
      <c r="N20" s="3" t="s">
        <v>50</v>
      </c>
      <c r="O20" s="24">
        <f>IFERROR(M21/M20,0)</f>
        <v>0.75</v>
      </c>
      <c r="P20" s="10"/>
      <c r="Q20" s="3">
        <f>COUNTIFS(game4!$E$3:$E$200,Q17,game4!$B$3:$B$200,"б")</f>
        <v>3</v>
      </c>
      <c r="R20" s="3" t="s">
        <v>50</v>
      </c>
      <c r="S20" s="24">
        <f>IFERROR(Q21/Q20,0)</f>
        <v>0.66666666666666663</v>
      </c>
      <c r="T20" s="10"/>
      <c r="U20" s="3">
        <f>COUNTIFS(game4!$E$3:$E$200,U17,game4!$B$3:$B$200,"б")</f>
        <v>2</v>
      </c>
      <c r="V20" s="3" t="s">
        <v>50</v>
      </c>
      <c r="W20" s="24">
        <f>IFERROR(U21/U20,0)</f>
        <v>0.5</v>
      </c>
      <c r="X20" s="9"/>
      <c r="Y20" s="3">
        <f>COUNTIFS(game4!$E$3:$E$200,Y17,game4!$B$3:$B$200,"б")</f>
        <v>6</v>
      </c>
      <c r="Z20" s="3" t="s">
        <v>50</v>
      </c>
      <c r="AA20" s="24">
        <f>IFERROR(Y21/Y20,0)</f>
        <v>0.83333333333333337</v>
      </c>
      <c r="AB20" s="9"/>
    </row>
    <row r="21" spans="1:28" x14ac:dyDescent="0.3">
      <c r="A21" s="2" t="s">
        <v>77</v>
      </c>
      <c r="B21" s="3" t="s">
        <v>78</v>
      </c>
      <c r="C21" s="3" t="s">
        <v>69</v>
      </c>
      <c r="D21" s="8"/>
      <c r="E21" s="3">
        <f>COUNTIFS(game4!$B$3:$B$201,"б",game4!$C$3:$C$201,"+",game4!$G$3:$G$201,E20)+E23</f>
        <v>22</v>
      </c>
      <c r="F21" s="3" t="s">
        <v>50</v>
      </c>
      <c r="G21" s="24">
        <f>(E21-E22)/E21</f>
        <v>0.86363636363636365</v>
      </c>
      <c r="H21" s="9"/>
      <c r="I21" s="3">
        <f>COUNTIFS(game4!$E$3:$E$200,I17,game4!$B$3:$B$200,"б",game4!$C$3:$C$200,"+")</f>
        <v>1</v>
      </c>
      <c r="J21" s="3" t="s">
        <v>54</v>
      </c>
      <c r="K21" s="24"/>
      <c r="L21" s="10"/>
      <c r="M21" s="3">
        <f>COUNTIFS(game4!$E$3:$E$200,M17,game4!$B$3:$B$200,"б",game4!$C$3:$C$200,"+")</f>
        <v>3</v>
      </c>
      <c r="N21" s="3" t="s">
        <v>54</v>
      </c>
      <c r="O21" s="24"/>
      <c r="P21" s="10"/>
      <c r="Q21" s="3">
        <f>COUNTIFS(game4!$E$3:$E$200,Q17,game4!$B$3:$B$200,"б",game4!$C$3:$C$200,"+")</f>
        <v>2</v>
      </c>
      <c r="R21" s="3" t="s">
        <v>54</v>
      </c>
      <c r="S21" s="24"/>
      <c r="T21" s="10"/>
      <c r="U21" s="3">
        <f>COUNTIFS(game4!$E$3:$E$200,U17,game4!$B$3:$B$200,"б",game4!$C$3:$C$200,"+")</f>
        <v>1</v>
      </c>
      <c r="V21" s="3" t="s">
        <v>54</v>
      </c>
      <c r="W21" s="24"/>
      <c r="X21" s="9"/>
      <c r="Y21" s="3">
        <f>COUNTIFS(game4!$E$3:$E$200,Y17,game4!$B$3:$B$200,"б",game4!$C$3:$C$200,"+")</f>
        <v>5</v>
      </c>
      <c r="Z21" s="3" t="s">
        <v>54</v>
      </c>
      <c r="AA21" s="24"/>
      <c r="AB21" s="9"/>
    </row>
    <row r="22" spans="1:28" x14ac:dyDescent="0.3">
      <c r="A22" s="15" t="s">
        <v>44</v>
      </c>
      <c r="B22" s="3" t="s">
        <v>103</v>
      </c>
      <c r="C22" s="3">
        <f ca="1">I16</f>
        <v>0</v>
      </c>
      <c r="D22" s="8"/>
      <c r="E22" s="3">
        <f>COUNTIFS(game4!$B$3:$B$201,"б",game4!$C$3:$C$201,"+",game4!$D$3:D201,"+",game4!$G$3:$G$201,E20)+E24</f>
        <v>3</v>
      </c>
      <c r="F22" s="3" t="s">
        <v>52</v>
      </c>
      <c r="G22" s="24"/>
      <c r="H22" s="9"/>
      <c r="I22" s="12">
        <f>COUNTIFS(game4!$E$3:$E$200,I17,game4!$B$3:$B$200,"б",game4!$C$3:$C$200,"+",game4!$D$3:$D$200,"+")</f>
        <v>0</v>
      </c>
      <c r="J22" s="3" t="s">
        <v>57</v>
      </c>
      <c r="K22" s="1">
        <f>IFERROR(I22/I21,0)</f>
        <v>0</v>
      </c>
      <c r="L22" s="10"/>
      <c r="M22" s="12">
        <f>COUNTIFS(game4!$E$3:$E$200,M17,game4!$B$3:$B$200,"б",game4!$C$3:$C$200,"+",game4!$D$3:$D$200,"+")</f>
        <v>0</v>
      </c>
      <c r="N22" s="3" t="s">
        <v>57</v>
      </c>
      <c r="O22" s="1">
        <f>IFERROR(M22/M21,0)</f>
        <v>0</v>
      </c>
      <c r="P22" s="10"/>
      <c r="Q22" s="12">
        <f>COUNTIFS(game4!$E$3:$E$200,Q17,game4!$B$3:$B$200,"б",game4!$C$3:$C$200,"+",game4!$D$3:$D$200,"+")</f>
        <v>0</v>
      </c>
      <c r="R22" s="3" t="s">
        <v>57</v>
      </c>
      <c r="S22" s="1">
        <f>IFERROR(Q22/Q21,0)</f>
        <v>0</v>
      </c>
      <c r="T22" s="10"/>
      <c r="U22" s="12">
        <f>COUNTIFS(game4!$E$3:$E$200,U17,game4!$B$3:$B$200,"б",game4!$C$3:$C$200,"+",game4!$D$3:$D$200,"+")</f>
        <v>0</v>
      </c>
      <c r="V22" s="3" t="s">
        <v>57</v>
      </c>
      <c r="W22" s="1">
        <f>IFERROR(U22/U21,0)</f>
        <v>0</v>
      </c>
      <c r="X22" s="9"/>
      <c r="Y22" s="12">
        <f>COUNTIFS(game4!$E$3:$E$200,Y17,game4!$B$3:$B$200,"б",game4!$C$3:$C$200,"+",game4!$D$3:$D$200,"+")</f>
        <v>1</v>
      </c>
      <c r="Z22" s="3" t="s">
        <v>57</v>
      </c>
      <c r="AA22" s="1">
        <f>IFERROR(Y22/Y21,0)</f>
        <v>0.2</v>
      </c>
      <c r="AB22" s="9"/>
    </row>
    <row r="23" spans="1:28" x14ac:dyDescent="0.3">
      <c r="A23" s="15" t="s">
        <v>45</v>
      </c>
      <c r="B23" s="3" t="s">
        <v>104</v>
      </c>
      <c r="C23" s="3">
        <f ca="1">M16</f>
        <v>1</v>
      </c>
      <c r="D23" s="8"/>
      <c r="E23" s="3">
        <f>COUNTIFS(game4!$B$3:$B$201,"бул",game4!$C$3:$C$201,"+",game4!$G$3:$G$201,E20)</f>
        <v>0</v>
      </c>
      <c r="F23" s="3" t="s">
        <v>55</v>
      </c>
      <c r="G23" s="24" t="str">
        <f>IFERROR((E23-E24)/E23,"нет бросоков")</f>
        <v>нет бросоков</v>
      </c>
      <c r="H23" s="9"/>
      <c r="I23" s="3">
        <f>COUNTIFS(game4!$E$3:$E$200,I17,game4!$B$3:$B$200,"фол",game4!$C$3:$C$200,"+")</f>
        <v>0</v>
      </c>
      <c r="J23" s="3" t="s">
        <v>34</v>
      </c>
      <c r="K23" s="1">
        <f>IFERROR(I23/$A$6,0)</f>
        <v>0</v>
      </c>
      <c r="L23" s="10"/>
      <c r="M23" s="3">
        <f>COUNTIFS(game4!$E$3:$E$200,M17,game4!$B$3:$B$200,"фол",game4!$C$3:$C$200,"+")</f>
        <v>0</v>
      </c>
      <c r="N23" s="3" t="s">
        <v>34</v>
      </c>
      <c r="O23" s="1">
        <f>IFERROR(M23/$A$6,0)</f>
        <v>0</v>
      </c>
      <c r="P23" s="10"/>
      <c r="Q23" s="3">
        <f>COUNTIFS(game4!$E$3:$E$200,Q17,game4!$B$3:$B$200,"фол",game4!$C$3:$C$200,"+")</f>
        <v>0</v>
      </c>
      <c r="R23" s="3" t="s">
        <v>34</v>
      </c>
      <c r="S23" s="1">
        <f>IFERROR(Q23/$A$6,0)</f>
        <v>0</v>
      </c>
      <c r="T23" s="10"/>
      <c r="U23" s="3">
        <f>COUNTIFS(game4!$E$3:$E$200,U17,game4!$B$3:$B$200,"фол",game4!$C$3:$C$200,"+")</f>
        <v>0</v>
      </c>
      <c r="V23" s="3" t="s">
        <v>34</v>
      </c>
      <c r="W23" s="1">
        <f>IFERROR(U23/$A$6,0)</f>
        <v>0</v>
      </c>
      <c r="X23" s="9"/>
      <c r="Y23" s="3">
        <f>COUNTIFS(game4!$E$3:$E$200,Y17,game4!$B$3:$B$200,"фол",game4!$C$3:$C$200,"+")</f>
        <v>0</v>
      </c>
      <c r="Z23" s="3" t="s">
        <v>34</v>
      </c>
      <c r="AA23" s="1">
        <f>IFERROR(Y23/$A$6,0)</f>
        <v>0</v>
      </c>
      <c r="AB23" s="9"/>
    </row>
    <row r="24" spans="1:28" x14ac:dyDescent="0.3">
      <c r="A24" s="15" t="s">
        <v>46</v>
      </c>
      <c r="B24" s="3" t="s">
        <v>104</v>
      </c>
      <c r="C24" s="3">
        <f ca="1">Q16</f>
        <v>1</v>
      </c>
      <c r="D24" s="8"/>
      <c r="E24" s="3">
        <f>COUNTIFS(game4!$B$3:$B$201,"бул",game4!$C$3:$C$201,"+",game4!$D$3:$D$201,"+",game4!$G$3:$G$201,E20)</f>
        <v>0</v>
      </c>
      <c r="F24" s="3" t="s">
        <v>56</v>
      </c>
      <c r="G24" s="24"/>
      <c r="H24" s="9"/>
      <c r="I24" s="12">
        <f>COUNTIF(game4!$F$3:$F$200,I17)</f>
        <v>0</v>
      </c>
      <c r="J24" s="3" t="s">
        <v>60</v>
      </c>
      <c r="K24" s="3"/>
      <c r="L24" s="10"/>
      <c r="M24" s="12">
        <f>COUNTIF(game4!$F$3:$F$200,M17)</f>
        <v>0</v>
      </c>
      <c r="N24" s="3" t="s">
        <v>60</v>
      </c>
      <c r="O24" s="3"/>
      <c r="P24" s="10"/>
      <c r="Q24" s="12">
        <f>COUNTIF(game4!$F$3:$F$200,Q17)</f>
        <v>0</v>
      </c>
      <c r="R24" s="3" t="s">
        <v>60</v>
      </c>
      <c r="S24" s="3"/>
      <c r="T24" s="10"/>
      <c r="U24" s="12">
        <f>COUNTIF(game4!$F$3:$F$200,U17)</f>
        <v>0</v>
      </c>
      <c r="V24" s="3" t="s">
        <v>60</v>
      </c>
      <c r="W24" s="3"/>
      <c r="X24" s="9"/>
      <c r="Y24" s="12">
        <f>COUNTIF(game4!$F$3:$F$200,Y17)</f>
        <v>0</v>
      </c>
      <c r="Z24" s="3" t="s">
        <v>60</v>
      </c>
      <c r="AA24" s="3"/>
      <c r="AB24" s="9"/>
    </row>
    <row r="25" spans="1:28" x14ac:dyDescent="0.3">
      <c r="A25" s="15" t="s">
        <v>47</v>
      </c>
      <c r="B25" s="3" t="s">
        <v>103</v>
      </c>
      <c r="C25" s="3">
        <f ca="1">U16</f>
        <v>0</v>
      </c>
      <c r="D25" s="8"/>
      <c r="H25" s="9"/>
      <c r="I25" s="3">
        <f>COUNTIFS(game4!$E$3:$E$200,I17,game4!$B$3:$B$200,"блок",game4!$C$3:$C$200,"+")</f>
        <v>0</v>
      </c>
      <c r="J25" s="3" t="s">
        <v>61</v>
      </c>
      <c r="K25" s="3"/>
      <c r="L25" s="10"/>
      <c r="M25" s="3">
        <f>COUNTIFS(game4!$E$3:$E$200,M17,game4!$B$3:$B$200,"блок",game4!$C$3:$C$200,"+")</f>
        <v>0</v>
      </c>
      <c r="N25" s="3" t="s">
        <v>61</v>
      </c>
      <c r="O25" s="3"/>
      <c r="P25" s="10"/>
      <c r="Q25" s="3">
        <f>COUNTIFS(game4!$E$3:$E$200,Q17,game4!$B$3:$B$200,"блок",game4!$C$3:$C$200,"+")</f>
        <v>0</v>
      </c>
      <c r="R25" s="3" t="s">
        <v>61</v>
      </c>
      <c r="S25" s="3"/>
      <c r="T25" s="10"/>
      <c r="U25" s="3">
        <f>COUNTIFS(game4!$E$3:$E$200,U17,game4!$B$3:$B$200,"блок",game4!$C$3:$C$200,"+")</f>
        <v>0</v>
      </c>
      <c r="V25" s="3" t="s">
        <v>61</v>
      </c>
      <c r="W25" s="3"/>
      <c r="X25" s="9"/>
      <c r="Y25" s="3">
        <f>COUNTIFS(game4!$E$3:$E$200,Y17,game4!$B$3:$B$200,"блок",game4!$C$3:$C$200,"+")</f>
        <v>1</v>
      </c>
      <c r="Z25" s="3" t="s">
        <v>61</v>
      </c>
      <c r="AA25" s="3"/>
      <c r="AB25" s="9"/>
    </row>
    <row r="26" spans="1:28" x14ac:dyDescent="0.3">
      <c r="A26" s="15" t="s">
        <v>48</v>
      </c>
      <c r="B26" s="3" t="s">
        <v>104</v>
      </c>
      <c r="C26" s="3">
        <f ca="1">Y16</f>
        <v>1</v>
      </c>
      <c r="D26" s="8"/>
      <c r="E26" s="25" t="s">
        <v>88</v>
      </c>
      <c r="F26" s="25"/>
      <c r="G26" s="25" t="s">
        <v>43</v>
      </c>
      <c r="H26" s="9"/>
      <c r="I26" s="3">
        <f>COUNTIFS(game4!$E$3:$E$200,I17,game4!$B$3:$B$200,"бул",game4!$C$3:$C$200,"+")</f>
        <v>0</v>
      </c>
      <c r="J26" s="3" t="s">
        <v>55</v>
      </c>
      <c r="K26" s="24">
        <f>IFERROR(I27/I26,0)</f>
        <v>0</v>
      </c>
      <c r="L26" s="10"/>
      <c r="M26" s="3">
        <f>COUNTIFS(game4!$E$3:$E$200,M17,game4!$B$3:$B$200,"бул",game4!$C$3:$C$200,"+")</f>
        <v>0</v>
      </c>
      <c r="N26" s="3" t="s">
        <v>55</v>
      </c>
      <c r="O26" s="24">
        <f>IFERROR(M27/M26,0)</f>
        <v>0</v>
      </c>
      <c r="P26" s="10"/>
      <c r="Q26" s="3">
        <f>COUNTIFS(game4!$E$3:$E$200,Q17,game4!$B$3:$B$200,"бул",game4!$C$3:$C$200,"+")</f>
        <v>0</v>
      </c>
      <c r="R26" s="3" t="s">
        <v>55</v>
      </c>
      <c r="S26" s="24">
        <f>IFERROR(Q27/Q26,0)</f>
        <v>0</v>
      </c>
      <c r="T26" s="10"/>
      <c r="U26" s="3">
        <f>COUNTIFS(game4!$E$3:$E$200,U17,game4!$B$3:$B$200,"бул",game4!$C$3:$C$200,"+")</f>
        <v>0</v>
      </c>
      <c r="V26" s="3" t="s">
        <v>55</v>
      </c>
      <c r="W26" s="24">
        <f>IFERROR(U27/U26,0)</f>
        <v>0</v>
      </c>
      <c r="X26" s="9"/>
      <c r="Y26" s="3">
        <f>COUNTIFS(game4!$E$3:$E$200,Y17,game4!$B$3:$B$200,"бул",game4!$C$3:$C$200,"+")</f>
        <v>0</v>
      </c>
      <c r="Z26" s="3" t="s">
        <v>55</v>
      </c>
      <c r="AA26" s="24">
        <f>IFERROR(Y27/Y26,0)</f>
        <v>0</v>
      </c>
      <c r="AB26" s="9"/>
    </row>
    <row r="27" spans="1:28" x14ac:dyDescent="0.3">
      <c r="A27" s="15" t="s">
        <v>71</v>
      </c>
      <c r="B27" s="3" t="s">
        <v>104</v>
      </c>
      <c r="C27" s="3">
        <f ca="1">I32</f>
        <v>0</v>
      </c>
      <c r="D27" s="8"/>
      <c r="E27" s="3">
        <f>COUNTIFS(game4!$B$3:$B$201,"б",game4!$C$3:$C$201,"+",game4!$G$3:$G$201,E26)+E29</f>
        <v>0</v>
      </c>
      <c r="F27" s="3" t="s">
        <v>50</v>
      </c>
      <c r="G27" s="24" t="e">
        <f>(E27-E28)/E27</f>
        <v>#DIV/0!</v>
      </c>
      <c r="H27" s="9"/>
      <c r="I27" s="12">
        <f>COUNTIFS(game4!$E$3:$E$200,I17,game4!$B$3:$B$200,"бул",game4!$C$3:$C$200,"+",game4!$D$3:$D$200,"+")</f>
        <v>0</v>
      </c>
      <c r="J27" s="3" t="s">
        <v>57</v>
      </c>
      <c r="K27" s="24"/>
      <c r="L27" s="10"/>
      <c r="M27" s="12">
        <f>COUNTIFS(game4!$E$3:$E$200,M17,game4!$B$3:$B$200,"бул",game4!$C$3:$C$200,"+",game4!$D$3:$D$200,"+")</f>
        <v>0</v>
      </c>
      <c r="N27" s="3" t="s">
        <v>57</v>
      </c>
      <c r="O27" s="24"/>
      <c r="P27" s="10"/>
      <c r="Q27" s="12">
        <f>COUNTIFS(game4!$E$3:$E$200,Q17,game4!$B$3:$B$200,"бул",game4!$C$3:$C$200,"+",game4!$D$3:$D$200,"+")</f>
        <v>0</v>
      </c>
      <c r="R27" s="3" t="s">
        <v>57</v>
      </c>
      <c r="S27" s="24"/>
      <c r="T27" s="10"/>
      <c r="U27" s="12">
        <f>COUNTIFS(game4!$E$3:$E$200,U17,game4!$B$3:$B$200,"бул",game4!$C$3:$C$200,"+",game4!$D$3:$D$200,"+")</f>
        <v>0</v>
      </c>
      <c r="V27" s="3" t="s">
        <v>57</v>
      </c>
      <c r="W27" s="24"/>
      <c r="X27" s="9"/>
      <c r="Y27" s="12">
        <f>COUNTIFS(game4!$E$3:$E$200,Y17,game4!$B$3:$B$200,"бул",game4!$C$3:$C$200,"+",game4!$D$3:$D$200,"+")</f>
        <v>0</v>
      </c>
      <c r="Z27" s="3" t="s">
        <v>57</v>
      </c>
      <c r="AA27" s="24"/>
      <c r="AB27" s="9"/>
    </row>
    <row r="28" spans="1:28" x14ac:dyDescent="0.3">
      <c r="A28" s="15" t="s">
        <v>72</v>
      </c>
      <c r="B28" s="3" t="s">
        <v>104</v>
      </c>
      <c r="C28" s="3">
        <f ca="1">M32</f>
        <v>0</v>
      </c>
      <c r="D28" s="8"/>
      <c r="E28" s="3">
        <f>COUNTIFS(game4!$B$3:$B$201,"б",game4!$C$3:$C$201,"+",game4!$D$3:D201,"+",game4!$G$3:$G$201,E26)+E30</f>
        <v>0</v>
      </c>
      <c r="F28" s="3" t="s">
        <v>52</v>
      </c>
      <c r="G28" s="24"/>
      <c r="H28" s="9"/>
      <c r="I28" s="3">
        <f>COUNTIFS(game4!$E$3:$E$200,I17,game4!$B$3:$B$200,"вб")</f>
        <v>10</v>
      </c>
      <c r="J28" s="3" t="s">
        <v>63</v>
      </c>
      <c r="K28" s="24">
        <f>IFERROR(I29/I28,0)</f>
        <v>0.3</v>
      </c>
      <c r="L28" s="10"/>
      <c r="M28" s="3">
        <f>COUNTIFS(game4!$E$3:$E$200,M17,game4!$B$3:$B$200,"вб")</f>
        <v>0</v>
      </c>
      <c r="N28" s="3" t="s">
        <v>63</v>
      </c>
      <c r="O28" s="24">
        <f>IFERROR(M29/M28,0)</f>
        <v>0</v>
      </c>
      <c r="P28" s="10"/>
      <c r="Q28" s="3">
        <f>COUNTIFS(game4!$E$3:$E$200,Q17,game4!$B$3:$B$200,"вб")</f>
        <v>0</v>
      </c>
      <c r="R28" s="3" t="s">
        <v>63</v>
      </c>
      <c r="S28" s="24">
        <f>IFERROR(Q29/Q28,0)</f>
        <v>0</v>
      </c>
      <c r="T28" s="10"/>
      <c r="U28" s="3">
        <f>COUNTIFS(game4!$E$3:$E$200,U17,game4!$B$3:$B$200,"вб")</f>
        <v>0</v>
      </c>
      <c r="V28" s="3" t="s">
        <v>63</v>
      </c>
      <c r="W28" s="24">
        <f>IFERROR(U29/U28,0)</f>
        <v>0</v>
      </c>
      <c r="X28" s="9"/>
      <c r="Y28" s="3">
        <f>COUNTIFS(game4!$E$3:$E$200,Y17,game4!$B$3:$B$200,"вб")</f>
        <v>0</v>
      </c>
      <c r="Z28" s="3" t="s">
        <v>63</v>
      </c>
      <c r="AA28" s="24">
        <f>IFERROR(Y29/Y28,0)</f>
        <v>0</v>
      </c>
      <c r="AB28" s="9"/>
    </row>
    <row r="29" spans="1:28" x14ac:dyDescent="0.3">
      <c r="A29" s="15" t="s">
        <v>73</v>
      </c>
      <c r="B29" s="3" t="s">
        <v>104</v>
      </c>
      <c r="C29" s="3">
        <f ca="1">Q32</f>
        <v>0</v>
      </c>
      <c r="D29" s="8"/>
      <c r="E29" s="3">
        <f>COUNTIFS(game4!$B$3:$B$201,"бул",game4!$C$3:$C$201,"+",game4!$G$3:$G$201,E26)</f>
        <v>0</v>
      </c>
      <c r="F29" s="3" t="s">
        <v>55</v>
      </c>
      <c r="G29" s="24" t="str">
        <f>IFERROR((E29-E30)/E29,"нет бросоков")</f>
        <v>нет бросоков</v>
      </c>
      <c r="H29" s="9"/>
      <c r="I29" s="3">
        <f>COUNTIFS(game4!$E$3:$E$200,I17,game4!$B$3:$B$200,"вб",game4!$C$3:$C$200,"+")</f>
        <v>3</v>
      </c>
      <c r="J29" s="3" t="s">
        <v>65</v>
      </c>
      <c r="K29" s="24"/>
      <c r="L29" s="10"/>
      <c r="M29" s="3">
        <f>COUNTIFS(game4!$E$3:$E$200,M17,game4!$B$3:$B$200,"вб",game4!$C$3:$C$200,"+")</f>
        <v>0</v>
      </c>
      <c r="N29" s="3" t="s">
        <v>65</v>
      </c>
      <c r="O29" s="24"/>
      <c r="P29" s="10"/>
      <c r="Q29" s="3">
        <f>COUNTIFS(game4!$E$3:$E$200,Q17,game4!$B$3:$B$200,"вб",game4!$C$3:$C$200,"+")</f>
        <v>0</v>
      </c>
      <c r="R29" s="3" t="s">
        <v>65</v>
      </c>
      <c r="S29" s="24"/>
      <c r="T29" s="10"/>
      <c r="U29" s="3">
        <f>COUNTIFS(game4!$E$3:$E$200,U17,game4!$B$3:$B$200,"вб",game4!$C$3:$C$200,"+")</f>
        <v>0</v>
      </c>
      <c r="V29" s="3" t="s">
        <v>65</v>
      </c>
      <c r="W29" s="24"/>
      <c r="X29" s="9"/>
      <c r="Y29" s="3">
        <f>COUNTIFS(game4!$E$3:$E$200,Y17,game4!$B$3:$B$200,"вб",game4!$C$3:$C$200,"+")</f>
        <v>0</v>
      </c>
      <c r="Z29" s="3" t="s">
        <v>65</v>
      </c>
      <c r="AA29" s="24"/>
      <c r="AB29" s="9"/>
    </row>
    <row r="30" spans="1:28" x14ac:dyDescent="0.3">
      <c r="A30" s="15" t="s">
        <v>74</v>
      </c>
      <c r="B30" s="3" t="s">
        <v>104</v>
      </c>
      <c r="C30" s="3">
        <f ca="1">U32</f>
        <v>0</v>
      </c>
      <c r="D30" s="8"/>
      <c r="E30" s="3">
        <f>COUNTIFS(game4!$B$3:$B$201,"бул",game4!$C$3:$C$201,"+",game4!$D$3:$D$201,"+",game4!$G$3:$G$201,E26)</f>
        <v>0</v>
      </c>
      <c r="F30" s="3" t="s">
        <v>56</v>
      </c>
      <c r="G30" s="24"/>
      <c r="H30" s="9"/>
      <c r="I30" s="3">
        <f>COUNTIFS(game4!$E$3:$E$200,I17,game4!$B$3:$B$200,"ош",game4!$C$3:$C$200,"+")</f>
        <v>0</v>
      </c>
      <c r="J30" s="3" t="s">
        <v>66</v>
      </c>
      <c r="K30" s="1"/>
      <c r="L30" s="10"/>
      <c r="M30" s="3">
        <f>COUNTIFS(game4!$E$3:$E$200,M17,game4!$B$3:$B$200,"ош",game4!$C$3:$C$200,"+")</f>
        <v>0</v>
      </c>
      <c r="N30" s="3" t="s">
        <v>66</v>
      </c>
      <c r="O30" s="1"/>
      <c r="P30" s="10"/>
      <c r="Q30" s="3">
        <f>COUNTIFS(game4!$E$3:$E$200,Q17,game4!$B$3:$B$200,"ош",game4!$C$3:$C$200,"+")</f>
        <v>0</v>
      </c>
      <c r="R30" s="3" t="s">
        <v>66</v>
      </c>
      <c r="S30" s="1"/>
      <c r="T30" s="10"/>
      <c r="U30" s="3">
        <f>COUNTIFS(game4!$E$3:$E$200,U17,game4!$B$3:$B$200,"ош",game4!$C$3:$C$200,"+")</f>
        <v>0</v>
      </c>
      <c r="V30" s="3" t="s">
        <v>66</v>
      </c>
      <c r="W30" s="1"/>
      <c r="X30" s="9"/>
      <c r="Y30" s="3">
        <f>COUNTIFS(game4!$E$3:$E$200,Y17,game4!$B$3:$B$200,"ош",game4!$C$3:$C$200,"+")</f>
        <v>0</v>
      </c>
      <c r="Z30" s="3" t="s">
        <v>66</v>
      </c>
      <c r="AA30" s="1"/>
      <c r="AB30" s="9"/>
    </row>
    <row r="31" spans="1:28" x14ac:dyDescent="0.3">
      <c r="A31" s="15" t="s">
        <v>75</v>
      </c>
      <c r="B31" s="3" t="s">
        <v>103</v>
      </c>
      <c r="C31" s="3">
        <f ca="1">Y32</f>
        <v>1</v>
      </c>
      <c r="D31" s="8"/>
      <c r="E31" s="16"/>
      <c r="F31" s="16"/>
      <c r="G31" s="16"/>
      <c r="H31" s="9"/>
      <c r="I31" s="3">
        <f>COUNTIFS(game4!$E$3:$E$200,I17,game4!$B$3:$B$200,"отбор",game4!$C$3:$C$200,"+")</f>
        <v>0</v>
      </c>
      <c r="J31" s="3" t="s">
        <v>68</v>
      </c>
      <c r="K31" s="1"/>
      <c r="L31" s="10"/>
      <c r="M31" s="3">
        <f>COUNTIFS(game4!$E$3:$E$200,M17,game4!$B$3:$B$200,"отбор",game4!$C$3:$C$200,"+")</f>
        <v>0</v>
      </c>
      <c r="N31" s="3" t="s">
        <v>68</v>
      </c>
      <c r="O31" s="1"/>
      <c r="P31" s="10"/>
      <c r="Q31" s="3">
        <f>COUNTIFS(game4!$E$3:$E$200,Q17,game4!$B$3:$B$200,"отбор",game4!$C$3:$C$200,"+")</f>
        <v>0</v>
      </c>
      <c r="R31" s="3" t="s">
        <v>68</v>
      </c>
      <c r="S31" s="1"/>
      <c r="T31" s="10"/>
      <c r="U31" s="3">
        <f>COUNTIFS(game4!$E$3:$E$200,U17,game4!$B$3:$B$200,"отбор",game4!$C$3:$C$200,"+")</f>
        <v>0</v>
      </c>
      <c r="V31" s="3" t="s">
        <v>68</v>
      </c>
      <c r="W31" s="1"/>
      <c r="X31" s="9"/>
      <c r="Y31" s="3">
        <f>COUNTIFS(game4!$E$3:$E$200,Y17,game4!$B$3:$B$200,"отбор",game4!$C$3:$C$200,"+")</f>
        <v>0</v>
      </c>
      <c r="Z31" s="3" t="s">
        <v>68</v>
      </c>
      <c r="AA31" s="1"/>
      <c r="AB31" s="9"/>
    </row>
    <row r="32" spans="1:28" x14ac:dyDescent="0.3">
      <c r="A32" s="15" t="s">
        <v>79</v>
      </c>
      <c r="B32" s="3" t="s">
        <v>104</v>
      </c>
      <c r="C32" s="3">
        <f ca="1">I49</f>
        <v>-1</v>
      </c>
      <c r="D32" s="8"/>
      <c r="E32" s="16"/>
      <c r="F32" s="16"/>
      <c r="G32" s="16"/>
      <c r="H32" s="9"/>
      <c r="I32" s="3">
        <f ca="1">SUMIF(game4!$O$2:$O$21,I17,game4!$P$2:$P$10)</f>
        <v>0</v>
      </c>
      <c r="J32" s="3" t="s">
        <v>69</v>
      </c>
      <c r="K32" s="1"/>
      <c r="L32" s="10"/>
      <c r="M32" s="3">
        <f ca="1">SUMIF(game4!$O$2:$O$21,M17,game4!$P$2:$P$10)</f>
        <v>0</v>
      </c>
      <c r="N32" s="3" t="s">
        <v>69</v>
      </c>
      <c r="O32" s="1"/>
      <c r="P32" s="10"/>
      <c r="Q32" s="3">
        <f ca="1">SUMIF(game4!$O$2:$O$21,Q17,game4!$P$2:$P$10)</f>
        <v>0</v>
      </c>
      <c r="R32" s="3" t="s">
        <v>69</v>
      </c>
      <c r="S32" s="1"/>
      <c r="T32" s="10"/>
      <c r="U32" s="3">
        <f ca="1">SUMIF(game4!$O$2:$O$21,U17,game4!$P$2:$P$10)</f>
        <v>0</v>
      </c>
      <c r="V32" s="3" t="s">
        <v>69</v>
      </c>
      <c r="W32" s="1"/>
      <c r="X32" s="9"/>
      <c r="Y32" s="3">
        <f ca="1">SUMIF(game4!$O$2:$O$21,Y17,game4!$P$2:$P$10)</f>
        <v>1</v>
      </c>
      <c r="Z32" s="3" t="s">
        <v>69</v>
      </c>
      <c r="AA32" s="1"/>
      <c r="AB32" s="9"/>
    </row>
    <row r="33" spans="1:28" ht="13.85" customHeight="1" x14ac:dyDescent="0.3">
      <c r="A33" s="15" t="s">
        <v>80</v>
      </c>
      <c r="B33" s="3" t="s">
        <v>104</v>
      </c>
      <c r="C33" s="3">
        <f ca="1">M49</f>
        <v>-2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81</v>
      </c>
      <c r="B34" s="3" t="s">
        <v>104</v>
      </c>
      <c r="C34" s="3">
        <f ca="1">Q49</f>
        <v>-2</v>
      </c>
      <c r="D34" s="11"/>
      <c r="E34" s="14"/>
      <c r="F34" s="14"/>
      <c r="G34" s="19"/>
      <c r="H34" s="9"/>
      <c r="I34" s="25" t="s">
        <v>79</v>
      </c>
      <c r="J34" s="25"/>
      <c r="K34" s="25" t="s">
        <v>43</v>
      </c>
      <c r="L34" s="10"/>
      <c r="M34" s="25" t="s">
        <v>80</v>
      </c>
      <c r="N34" s="25"/>
      <c r="O34" s="25" t="s">
        <v>43</v>
      </c>
      <c r="P34" s="10"/>
      <c r="Q34" s="25" t="s">
        <v>81</v>
      </c>
      <c r="R34" s="25"/>
      <c r="S34" s="25" t="s">
        <v>43</v>
      </c>
      <c r="T34" s="10"/>
      <c r="U34" s="25" t="s">
        <v>82</v>
      </c>
      <c r="V34" s="25"/>
      <c r="W34" s="25" t="s">
        <v>43</v>
      </c>
      <c r="X34" s="9"/>
      <c r="Y34" s="25" t="s">
        <v>83</v>
      </c>
      <c r="Z34" s="25"/>
      <c r="AA34" s="25" t="s">
        <v>43</v>
      </c>
      <c r="AB34" s="9"/>
    </row>
    <row r="35" spans="1:28" x14ac:dyDescent="0.3">
      <c r="A35" s="15" t="s">
        <v>82</v>
      </c>
      <c r="B35" s="3" t="s">
        <v>104</v>
      </c>
      <c r="C35" s="3">
        <f ca="1">U49</f>
        <v>-1</v>
      </c>
      <c r="D35" s="11"/>
      <c r="E35" s="14"/>
      <c r="F35" s="14"/>
      <c r="G35" s="19"/>
      <c r="H35" s="9"/>
      <c r="I35" s="3">
        <f>COUNTIFS(game4!$E$3:$E$200,I34,game4!$B$3:$B$200,"п")</f>
        <v>3</v>
      </c>
      <c r="J35" s="3" t="s">
        <v>51</v>
      </c>
      <c r="K35" s="24">
        <f>IFERROR(I36/I35,0)</f>
        <v>1</v>
      </c>
      <c r="L35" s="10"/>
      <c r="M35" s="3">
        <f>COUNTIFS(game4!$E$3:$E$200,M34,game4!$B$3:$B$200,"п")</f>
        <v>3</v>
      </c>
      <c r="N35" s="3" t="s">
        <v>51</v>
      </c>
      <c r="O35" s="24">
        <f>IFERROR(M36/M35,0)</f>
        <v>0.66666666666666663</v>
      </c>
      <c r="P35" s="10"/>
      <c r="Q35" s="3">
        <f>COUNTIFS(game4!$E$3:$E$200,Q34,game4!$B$3:$B$200,"п")</f>
        <v>4</v>
      </c>
      <c r="R35" s="3" t="s">
        <v>51</v>
      </c>
      <c r="S35" s="24">
        <f>IFERROR(Q36/Q35,0)</f>
        <v>1</v>
      </c>
      <c r="T35" s="10"/>
      <c r="U35" s="3">
        <f>COUNTIFS(game4!$E$3:$E$200,U34,game4!$B$3:$B$200,"п")</f>
        <v>1</v>
      </c>
      <c r="V35" s="3" t="s">
        <v>51</v>
      </c>
      <c r="W35" s="24">
        <f>IFERROR(U36/U35,0)</f>
        <v>1</v>
      </c>
      <c r="X35" s="9"/>
      <c r="Y35" s="3">
        <f>COUNTIFS(game4!$E$3:$E$200,Y34,game4!$B$3:$B$200,"п")</f>
        <v>2</v>
      </c>
      <c r="Z35" s="3" t="s">
        <v>51</v>
      </c>
      <c r="AA35" s="24">
        <f>IFERROR(Y36/Y35,0)</f>
        <v>0</v>
      </c>
      <c r="AB35" s="9"/>
    </row>
    <row r="36" spans="1:28" x14ac:dyDescent="0.3">
      <c r="A36" s="15" t="s">
        <v>83</v>
      </c>
      <c r="B36" s="3" t="s">
        <v>104</v>
      </c>
      <c r="C36" s="3">
        <f ca="1">Y49</f>
        <v>-2</v>
      </c>
      <c r="D36" s="11"/>
      <c r="E36" s="14"/>
      <c r="F36" s="14"/>
      <c r="G36" s="19"/>
      <c r="H36" s="9"/>
      <c r="I36" s="3">
        <f>COUNTIFS(game4!$E$3:$E$200,I34,game4!$B$3:$B$200,"п",game4!$C$3:$C$200,"+")</f>
        <v>3</v>
      </c>
      <c r="J36" s="3" t="s">
        <v>53</v>
      </c>
      <c r="K36" s="24"/>
      <c r="L36" s="10"/>
      <c r="M36" s="3">
        <f>COUNTIFS(game4!$E$3:$E$200,M34,game4!$B$3:$B$200,"п",game4!$C$3:$C$200,"+")</f>
        <v>2</v>
      </c>
      <c r="N36" s="3" t="s">
        <v>53</v>
      </c>
      <c r="O36" s="24"/>
      <c r="P36" s="10"/>
      <c r="Q36" s="3">
        <f>COUNTIFS(game4!$E$3:$E$200,Q34,game4!$B$3:$B$200,"п",game4!$C$3:$C$200,"+")</f>
        <v>4</v>
      </c>
      <c r="R36" s="3" t="s">
        <v>53</v>
      </c>
      <c r="S36" s="24"/>
      <c r="T36" s="10"/>
      <c r="U36" s="3">
        <f>COUNTIFS(game4!$E$3:$E$200,U34,game4!$B$3:$B$200,"п",game4!$C$3:$C$200,"+")</f>
        <v>1</v>
      </c>
      <c r="V36" s="3" t="s">
        <v>53</v>
      </c>
      <c r="W36" s="24"/>
      <c r="X36" s="9"/>
      <c r="Y36" s="3">
        <f>COUNTIFS(game4!$E$3:$E$200,Y34,game4!$B$3:$B$200,"п",game4!$C$3:$C$200,"+")</f>
        <v>0</v>
      </c>
      <c r="Z36" s="3" t="s">
        <v>53</v>
      </c>
      <c r="AA36" s="24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COUNTIFS(game4!$E$3:$E$200,I34,game4!$B$3:$B$200,"б")</f>
        <v>0</v>
      </c>
      <c r="J37" s="3" t="s">
        <v>50</v>
      </c>
      <c r="K37" s="24">
        <f>IFERROR(I38/I37,0)</f>
        <v>0</v>
      </c>
      <c r="L37" s="10"/>
      <c r="M37" s="3">
        <f>COUNTIFS(game4!$E$3:$E$200,M34,game4!$B$3:$B$200,"б")</f>
        <v>0</v>
      </c>
      <c r="N37" s="3" t="s">
        <v>50</v>
      </c>
      <c r="O37" s="24">
        <f>IFERROR(M38/M37,0)</f>
        <v>0</v>
      </c>
      <c r="P37" s="10"/>
      <c r="Q37" s="3">
        <f>COUNTIFS(game4!$E$3:$E$200,Q34,game4!$B$3:$B$200,"б")</f>
        <v>0</v>
      </c>
      <c r="R37" s="3" t="s">
        <v>50</v>
      </c>
      <c r="S37" s="24">
        <f>IFERROR(Q38/Q37,0)</f>
        <v>0</v>
      </c>
      <c r="T37" s="10"/>
      <c r="U37" s="3">
        <f>COUNTIFS(game4!$E$3:$E$200,U34,game4!$B$3:$B$200,"б")</f>
        <v>0</v>
      </c>
      <c r="V37" s="3" t="s">
        <v>50</v>
      </c>
      <c r="W37" s="24">
        <f>IFERROR(U38/U37,0)</f>
        <v>0</v>
      </c>
      <c r="X37" s="9"/>
      <c r="Y37" s="3">
        <f>COUNTIFS(game4!$E$3:$E$200,Y34,game4!$B$3:$B$200,"б")</f>
        <v>0</v>
      </c>
      <c r="Z37" s="3" t="s">
        <v>50</v>
      </c>
      <c r="AA37" s="24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COUNTIFS(game4!$E$3:$E$200,I34,game4!$B$3:$B$200,"б",game4!$C$3:$C$200,"+")</f>
        <v>0</v>
      </c>
      <c r="J38" s="3" t="s">
        <v>54</v>
      </c>
      <c r="K38" s="24"/>
      <c r="L38" s="10"/>
      <c r="M38" s="3">
        <f>COUNTIFS(game4!$E$3:$E$200,M34,game4!$B$3:$B$200,"б",game4!$C$3:$C$200,"+")</f>
        <v>0</v>
      </c>
      <c r="N38" s="3" t="s">
        <v>54</v>
      </c>
      <c r="O38" s="24"/>
      <c r="P38" s="10"/>
      <c r="Q38" s="3">
        <f>COUNTIFS(game4!$E$3:$E$200,Q34,game4!$B$3:$B$200,"б",game4!$C$3:$C$200,"+")</f>
        <v>0</v>
      </c>
      <c r="R38" s="3" t="s">
        <v>54</v>
      </c>
      <c r="S38" s="24"/>
      <c r="T38" s="10"/>
      <c r="U38" s="3">
        <f>COUNTIFS(game4!$E$3:$E$200,U34,game4!$B$3:$B$200,"б",game4!$C$3:$C$200,"+")</f>
        <v>0</v>
      </c>
      <c r="V38" s="3" t="s">
        <v>54</v>
      </c>
      <c r="W38" s="24"/>
      <c r="X38" s="9"/>
      <c r="Y38" s="3">
        <f>COUNTIFS(game4!$E$3:$E$200,Y34,game4!$B$3:$B$200,"б",game4!$C$3:$C$200,"+")</f>
        <v>0</v>
      </c>
      <c r="Z38" s="3" t="s">
        <v>54</v>
      </c>
      <c r="AA38" s="24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COUNTIFS(game4!$E$3:$E$200,I34,game4!$B$3:$B$200,"б",game4!$C$3:$C$200,"+",game4!$D$3:$D$200,"+")</f>
        <v>0</v>
      </c>
      <c r="J39" s="3" t="s">
        <v>57</v>
      </c>
      <c r="K39" s="1">
        <f>IFERROR(I39/I38,0)</f>
        <v>0</v>
      </c>
      <c r="L39" s="10"/>
      <c r="M39" s="12">
        <f>COUNTIFS(game4!$E$3:$E$200,M34,game4!$B$3:$B$200,"б",game4!$C$3:$C$200,"+",game4!$D$3:$D$200,"+")</f>
        <v>0</v>
      </c>
      <c r="N39" s="3" t="s">
        <v>57</v>
      </c>
      <c r="O39" s="1">
        <f>IFERROR(M39/M38,0)</f>
        <v>0</v>
      </c>
      <c r="P39" s="10"/>
      <c r="Q39" s="12">
        <f>COUNTIFS(game4!$E$3:$E$200,Q34,game4!$B$3:$B$200,"б",game4!$C$3:$C$200,"+",game4!$D$3:$D$200,"+")</f>
        <v>0</v>
      </c>
      <c r="R39" s="3" t="s">
        <v>57</v>
      </c>
      <c r="S39" s="1">
        <f>IFERROR(Q39/Q38,0)</f>
        <v>0</v>
      </c>
      <c r="T39" s="10"/>
      <c r="U39" s="12">
        <f>COUNTIFS(game4!$E$3:$E$200,U34,game4!$B$3:$B$200,"б",game4!$C$3:$C$200,"+",game4!$D$3:$D$200,"+")</f>
        <v>0</v>
      </c>
      <c r="V39" s="3" t="s">
        <v>57</v>
      </c>
      <c r="W39" s="1">
        <f>IFERROR(U39/U38,0)</f>
        <v>0</v>
      </c>
      <c r="X39" s="9"/>
      <c r="Y39" s="12">
        <f>COUNTIFS(game4!$E$3:$E$200,Y34,game4!$B$3:$B$200,"б",game4!$C$3:$C$200,"+",game4!$D$3:$D$200,"+")</f>
        <v>0</v>
      </c>
      <c r="Z39" s="3" t="s">
        <v>57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COUNTIFS(game4!$E$3:$E$200,I34,game4!$B$3:$B$200,"фол",game4!$C$3:$C$200,"+")</f>
        <v>0</v>
      </c>
      <c r="J40" s="3" t="s">
        <v>34</v>
      </c>
      <c r="K40" s="1">
        <f>IFERROR(I40/$A$6,0)</f>
        <v>0</v>
      </c>
      <c r="L40" s="10"/>
      <c r="M40" s="3">
        <f>COUNTIFS(game4!$E$3:$E$200,M34,game4!$B$3:$B$200,"фол",game4!$C$3:$C$200,"+")</f>
        <v>0</v>
      </c>
      <c r="N40" s="3" t="s">
        <v>34</v>
      </c>
      <c r="O40" s="1">
        <f>IFERROR(M40/$A$6,0)</f>
        <v>0</v>
      </c>
      <c r="P40" s="10"/>
      <c r="Q40" s="3">
        <f>COUNTIFS(game4!$E$3:$E$200,Q34,game4!$B$3:$B$200,"фол",game4!$C$3:$C$200,"+")</f>
        <v>0</v>
      </c>
      <c r="R40" s="3" t="s">
        <v>34</v>
      </c>
      <c r="S40" s="1">
        <f>IFERROR(Q40/$A$6,0)</f>
        <v>0</v>
      </c>
      <c r="T40" s="10"/>
      <c r="U40" s="3">
        <f>COUNTIFS(game4!$E$3:$E$200,U34,game4!$B$3:$B$200,"фол",game4!$C$3:$C$200,"+")</f>
        <v>0</v>
      </c>
      <c r="V40" s="3" t="s">
        <v>34</v>
      </c>
      <c r="W40" s="1">
        <f>IFERROR(U40/$A$6,0)</f>
        <v>0</v>
      </c>
      <c r="X40" s="9"/>
      <c r="Y40" s="3">
        <f>COUNTIFS(game4!$E$3:$E$200,Y34,game4!$B$3:$B$200,"фол",game4!$C$3:$C$200,"+")</f>
        <v>0</v>
      </c>
      <c r="Z40" s="3" t="s">
        <v>34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COUNTIF(game4!$F$3:$F$200,I34)</f>
        <v>0</v>
      </c>
      <c r="J41" s="3" t="s">
        <v>60</v>
      </c>
      <c r="K41" s="3"/>
      <c r="L41" s="10"/>
      <c r="M41" s="12">
        <f>COUNTIF(game4!$F$3:$F$200,M34)</f>
        <v>0</v>
      </c>
      <c r="N41" s="3" t="s">
        <v>60</v>
      </c>
      <c r="O41" s="3"/>
      <c r="P41" s="10"/>
      <c r="Q41" s="12">
        <f>COUNTIF(game4!$F$3:$F$200,Q34)</f>
        <v>0</v>
      </c>
      <c r="R41" s="3" t="s">
        <v>60</v>
      </c>
      <c r="S41" s="3"/>
      <c r="T41" s="10"/>
      <c r="U41" s="12">
        <f>COUNTIF(game4!$F$3:$F$200,U34)</f>
        <v>0</v>
      </c>
      <c r="V41" s="3" t="s">
        <v>60</v>
      </c>
      <c r="W41" s="3"/>
      <c r="X41" s="9"/>
      <c r="Y41" s="12">
        <f>COUNTIF(game4!$F$3:$F$200,Y34)</f>
        <v>0</v>
      </c>
      <c r="Z41" s="3" t="s">
        <v>60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COUNTIFS(game4!$E$3:$E$200,I34,game4!$B$3:$B$200,"блок",game4!$C$3:$C$200,"+")</f>
        <v>0</v>
      </c>
      <c r="J42" s="3" t="s">
        <v>61</v>
      </c>
      <c r="K42" s="3"/>
      <c r="L42" s="10"/>
      <c r="M42" s="3">
        <f>COUNTIFS(game4!$E$3:$E$200,M34,game4!$B$3:$B$200,"блок",game4!$C$3:$C$200,"+")</f>
        <v>7</v>
      </c>
      <c r="N42" s="3" t="s">
        <v>61</v>
      </c>
      <c r="O42" s="3"/>
      <c r="P42" s="10"/>
      <c r="Q42" s="3">
        <f>COUNTIFS(game4!$E$3:$E$200,Q34,game4!$B$3:$B$200,"блок",game4!$C$3:$C$200,"+")</f>
        <v>0</v>
      </c>
      <c r="R42" s="3" t="s">
        <v>61</v>
      </c>
      <c r="S42" s="3"/>
      <c r="T42" s="10"/>
      <c r="U42" s="3">
        <f>COUNTIFS(game4!$E$3:$E$200,U34,game4!$B$3:$B$200,"блок",game4!$C$3:$C$200,"+")</f>
        <v>0</v>
      </c>
      <c r="V42" s="3" t="s">
        <v>61</v>
      </c>
      <c r="W42" s="3"/>
      <c r="X42" s="9"/>
      <c r="Y42" s="3">
        <f>COUNTIFS(game4!$E$3:$E$200,Y34,game4!$B$3:$B$200,"блок",game4!$C$3:$C$200,"+")</f>
        <v>0</v>
      </c>
      <c r="Z42" s="3" t="s">
        <v>61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COUNTIFS(game4!$E$3:$E$200,I34,game4!$B$3:$B$200,"бул",game4!$C$3:$C$200,"+")</f>
        <v>0</v>
      </c>
      <c r="J43" s="3" t="s">
        <v>55</v>
      </c>
      <c r="K43" s="24">
        <f>IFERROR(I44/I43,0)</f>
        <v>0</v>
      </c>
      <c r="L43" s="10"/>
      <c r="M43" s="3">
        <f>COUNTIFS(game4!$E$3:$E$200,M34,game4!$B$3:$B$200,"бул",game4!$C$3:$C$200,"+")</f>
        <v>0</v>
      </c>
      <c r="N43" s="3" t="s">
        <v>55</v>
      </c>
      <c r="O43" s="24">
        <f>IFERROR(M44/M43,0)</f>
        <v>0</v>
      </c>
      <c r="P43" s="10"/>
      <c r="Q43" s="3">
        <f>COUNTIFS(game4!$E$3:$E$200,Q34,game4!$B$3:$B$200,"бул",game4!$C$3:$C$200,"+")</f>
        <v>0</v>
      </c>
      <c r="R43" s="3" t="s">
        <v>55</v>
      </c>
      <c r="S43" s="24">
        <f>IFERROR(Q44/Q43,0)</f>
        <v>0</v>
      </c>
      <c r="T43" s="10"/>
      <c r="U43" s="3">
        <f>COUNTIFS(game4!$E$3:$E$200,U34,game4!$B$3:$B$200,"бул",game4!$C$3:$C$200,"+")</f>
        <v>0</v>
      </c>
      <c r="V43" s="3" t="s">
        <v>55</v>
      </c>
      <c r="W43" s="24">
        <f>IFERROR(U44/U43,0)</f>
        <v>0</v>
      </c>
      <c r="X43" s="9"/>
      <c r="Y43" s="3">
        <f>COUNTIFS(game4!$E$3:$E$200,Y34,game4!$B$3:$B$200,"бул",game4!$C$3:$C$200,"+")</f>
        <v>0</v>
      </c>
      <c r="Z43" s="3" t="s">
        <v>55</v>
      </c>
      <c r="AA43" s="24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COUNTIFS(game4!$E$3:$E$200,I34,game4!$B$3:$B$200,"бул",game4!$C$3:$C$200,"+",game4!$D$3:$D$200,"+")</f>
        <v>0</v>
      </c>
      <c r="J44" s="3" t="s">
        <v>57</v>
      </c>
      <c r="K44" s="24"/>
      <c r="L44" s="10"/>
      <c r="M44" s="12">
        <f>COUNTIFS(game4!$E$3:$E$200,M34,game4!$B$3:$B$200,"бул",game4!$C$3:$C$200,"+",game4!$D$3:$D$200,"+")</f>
        <v>0</v>
      </c>
      <c r="N44" s="3" t="s">
        <v>57</v>
      </c>
      <c r="O44" s="24"/>
      <c r="P44" s="10"/>
      <c r="Q44" s="12">
        <f>COUNTIFS(game4!$E$3:$E$200,Q34,game4!$B$3:$B$200,"бул",game4!$C$3:$C$200,"+",game4!$D$3:$D$200,"+")</f>
        <v>0</v>
      </c>
      <c r="R44" s="3" t="s">
        <v>57</v>
      </c>
      <c r="S44" s="24"/>
      <c r="T44" s="10"/>
      <c r="U44" s="12">
        <f>COUNTIFS(game4!$E$3:$E$200,U34,game4!$B$3:$B$200,"бул",game4!$C$3:$C$200,"+",game4!$D$3:$D$200,"+")</f>
        <v>0</v>
      </c>
      <c r="V44" s="3" t="s">
        <v>57</v>
      </c>
      <c r="W44" s="24"/>
      <c r="X44" s="9"/>
      <c r="Y44" s="12">
        <f>COUNTIFS(game4!$E$3:$E$200,Y34,game4!$B$3:$B$200,"бул",game4!$C$3:$C$200,"+",game4!$D$3:$D$200,"+")</f>
        <v>0</v>
      </c>
      <c r="Z44" s="3" t="s">
        <v>57</v>
      </c>
      <c r="AA44" s="24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COUNTIFS(game4!$E$3:$E$200,I34,game4!$B$3:$B$200,"вб")</f>
        <v>7</v>
      </c>
      <c r="J45" s="3" t="s">
        <v>63</v>
      </c>
      <c r="K45" s="24">
        <f>IFERROR(I46/I45,0)</f>
        <v>0</v>
      </c>
      <c r="L45" s="10"/>
      <c r="M45" s="3">
        <f>COUNTIFS(game4!$E$3:$E$200,M34,game4!$B$3:$B$200,"вб")</f>
        <v>0</v>
      </c>
      <c r="N45" s="3" t="s">
        <v>63</v>
      </c>
      <c r="O45" s="24">
        <f>IFERROR(M46/M45,0)</f>
        <v>0</v>
      </c>
      <c r="P45" s="10"/>
      <c r="Q45" s="3">
        <f>COUNTIFS(game4!$E$3:$E$200,Q34,game4!$B$3:$B$200,"вб")</f>
        <v>0</v>
      </c>
      <c r="R45" s="3" t="s">
        <v>63</v>
      </c>
      <c r="S45" s="24">
        <f>IFERROR(Q46/Q45,0)</f>
        <v>0</v>
      </c>
      <c r="T45" s="10"/>
      <c r="U45" s="3">
        <f>COUNTIFS(game4!$E$3:$E$200,U34,game4!$B$3:$B$200,"вб")</f>
        <v>0</v>
      </c>
      <c r="V45" s="3" t="s">
        <v>63</v>
      </c>
      <c r="W45" s="24">
        <f>IFERROR(U46/U45,0)</f>
        <v>0</v>
      </c>
      <c r="X45" s="9"/>
      <c r="Y45" s="3">
        <f>COUNTIFS(game4!$E$3:$E$200,Y34,game4!$B$3:$B$200,"вб")</f>
        <v>0</v>
      </c>
      <c r="Z45" s="3" t="s">
        <v>63</v>
      </c>
      <c r="AA45" s="24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COUNTIFS(game4!$E$3:$E$200,I34,game4!$B$3:$B$200,"вб",game4!$C$3:$C$200,"+")</f>
        <v>0</v>
      </c>
      <c r="J46" s="3" t="s">
        <v>65</v>
      </c>
      <c r="K46" s="24"/>
      <c r="L46" s="10"/>
      <c r="M46" s="3">
        <f>COUNTIFS(game4!$E$3:$E$200,M34,game4!$B$3:$B$200,"вб",game4!$C$3:$C$200,"+")</f>
        <v>0</v>
      </c>
      <c r="N46" s="3" t="s">
        <v>65</v>
      </c>
      <c r="O46" s="24"/>
      <c r="P46" s="10"/>
      <c r="Q46" s="3">
        <f>COUNTIFS(game4!$E$3:$E$200,Q34,game4!$B$3:$B$200,"вб",game4!$C$3:$C$200,"+")</f>
        <v>0</v>
      </c>
      <c r="R46" s="3" t="s">
        <v>65</v>
      </c>
      <c r="S46" s="24"/>
      <c r="T46" s="10"/>
      <c r="U46" s="3">
        <f>COUNTIFS(game4!$E$3:$E$200,U34,game4!$B$3:$B$200,"вб",game4!$C$3:$C$200,"+")</f>
        <v>0</v>
      </c>
      <c r="V46" s="3" t="s">
        <v>65</v>
      </c>
      <c r="W46" s="24"/>
      <c r="X46" s="9"/>
      <c r="Y46" s="3">
        <f>COUNTIFS(game4!$E$3:$E$200,Y34,game4!$B$3:$B$200,"вб",game4!$C$3:$C$200,"+")</f>
        <v>0</v>
      </c>
      <c r="Z46" s="3" t="s">
        <v>65</v>
      </c>
      <c r="AA46" s="24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COUNTIFS(game4!$E$3:$E$200,I34,game4!$B$3:$B$200,"ош",game4!$C$3:$C$200,"+")</f>
        <v>0</v>
      </c>
      <c r="J47" s="3" t="s">
        <v>66</v>
      </c>
      <c r="K47" s="1"/>
      <c r="L47" s="10"/>
      <c r="M47" s="3">
        <f>COUNTIFS(game4!$E$3:$E$200,M34,game4!$B$3:$B$200,"ош",game4!$C$3:$C$200,"+")</f>
        <v>0</v>
      </c>
      <c r="N47" s="3" t="s">
        <v>66</v>
      </c>
      <c r="O47" s="1"/>
      <c r="P47" s="10"/>
      <c r="Q47" s="3">
        <f>COUNTIFS(game4!$E$3:$E$200,Q34,game4!$B$3:$B$200,"ош",game4!$C$3:$C$200,"+")</f>
        <v>0</v>
      </c>
      <c r="R47" s="3" t="s">
        <v>66</v>
      </c>
      <c r="S47" s="1"/>
      <c r="T47" s="10"/>
      <c r="U47" s="3">
        <f>COUNTIFS(game4!$E$3:$E$200,U34,game4!$B$3:$B$200,"ош",game4!$C$3:$C$200,"+")</f>
        <v>0</v>
      </c>
      <c r="V47" s="3" t="s">
        <v>66</v>
      </c>
      <c r="W47" s="1"/>
      <c r="X47" s="9"/>
      <c r="Y47" s="3">
        <f>COUNTIFS(game4!$E$3:$E$200,Y34,game4!$B$3:$B$200,"ош",game4!$C$3:$C$200,"+")</f>
        <v>0</v>
      </c>
      <c r="Z47" s="3" t="s">
        <v>66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COUNTIFS(game4!$E$3:$E$200,I34,game4!$B$3:$B$200,"отбор",game4!$C$3:$C$200,"+")</f>
        <v>0</v>
      </c>
      <c r="J48" s="3" t="s">
        <v>68</v>
      </c>
      <c r="K48" s="1"/>
      <c r="L48" s="10"/>
      <c r="M48" s="3">
        <f>COUNTIFS(game4!$E$3:$E$200,M34,game4!$B$3:$B$200,"отбор",game4!$C$3:$C$200,"+")</f>
        <v>0</v>
      </c>
      <c r="N48" s="3" t="s">
        <v>68</v>
      </c>
      <c r="O48" s="1"/>
      <c r="P48" s="10"/>
      <c r="Q48" s="3">
        <f>COUNTIFS(game4!$E$3:$E$200,Q34,game4!$B$3:$B$200,"отбор",game4!$C$3:$C$200,"+")</f>
        <v>0</v>
      </c>
      <c r="R48" s="3" t="s">
        <v>68</v>
      </c>
      <c r="S48" s="1"/>
      <c r="T48" s="10"/>
      <c r="U48" s="3">
        <f>COUNTIFS(game4!$E$3:$E$200,U34,game4!$B$3:$B$200,"отбор",game4!$C$3:$C$200,"+")</f>
        <v>0</v>
      </c>
      <c r="V48" s="3" t="s">
        <v>68</v>
      </c>
      <c r="W48" s="1"/>
      <c r="X48" s="9"/>
      <c r="Y48" s="3">
        <f>COUNTIFS(game4!$E$3:$E$200,Y34,game4!$B$3:$B$200,"отбор",game4!$C$3:$C$200,"+")</f>
        <v>0</v>
      </c>
      <c r="Z48" s="3" t="s">
        <v>68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SUMIF(game4!$O$2:$O$21,I34,game4!$P$2:$P$10)</f>
        <v>-1</v>
      </c>
      <c r="J49" s="3" t="s">
        <v>69</v>
      </c>
      <c r="K49" s="1"/>
      <c r="L49" s="10"/>
      <c r="M49" s="3">
        <f ca="1">SUMIF(game4!$O$2:$O$21,M34,game4!$P$2:$P$10)</f>
        <v>-2</v>
      </c>
      <c r="N49" s="3" t="s">
        <v>69</v>
      </c>
      <c r="O49" s="1"/>
      <c r="P49" s="10"/>
      <c r="Q49" s="3">
        <f ca="1">SUMIF(game4!$O$2:$O$21,Q34,game4!$P$2:$P$10)</f>
        <v>-2</v>
      </c>
      <c r="R49" s="3" t="s">
        <v>69</v>
      </c>
      <c r="S49" s="1"/>
      <c r="T49" s="10"/>
      <c r="U49" s="3">
        <f ca="1">SUMIF(game4!$O$2:$O$21,U34,game4!$P$2:$P$10)</f>
        <v>-1</v>
      </c>
      <c r="V49" s="3" t="s">
        <v>69</v>
      </c>
      <c r="W49" s="1"/>
      <c r="X49" s="9"/>
      <c r="Y49" s="3">
        <f ca="1">SUMIF(game4!$O$2:$O$21,Y34,game4!$P$2:$P$10)</f>
        <v>-2</v>
      </c>
      <c r="Z49" s="3" t="s">
        <v>69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A1:C1"/>
    <mergeCell ref="E1:G1"/>
    <mergeCell ref="I1:K1"/>
    <mergeCell ref="M1:O1"/>
    <mergeCell ref="Q1:S1"/>
    <mergeCell ref="U1:W1"/>
    <mergeCell ref="Y1:AA1"/>
    <mergeCell ref="G2:G3"/>
    <mergeCell ref="K2:K3"/>
    <mergeCell ref="O2:O3"/>
    <mergeCell ref="S2:S3"/>
    <mergeCell ref="W2:W3"/>
    <mergeCell ref="AA2:AA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C12:C13"/>
    <mergeCell ref="K12:K13"/>
    <mergeCell ref="O12:O13"/>
    <mergeCell ref="S12:S13"/>
    <mergeCell ref="W12:W13"/>
    <mergeCell ref="AA12:AA13"/>
    <mergeCell ref="I17:K17"/>
    <mergeCell ref="M17:O17"/>
    <mergeCell ref="Q17:S17"/>
    <mergeCell ref="U17:W17"/>
    <mergeCell ref="Y17:AA17"/>
    <mergeCell ref="K18:K19"/>
    <mergeCell ref="O18:O19"/>
    <mergeCell ref="S18:S19"/>
    <mergeCell ref="W18:W19"/>
    <mergeCell ref="AA18:AA19"/>
    <mergeCell ref="E20:G20"/>
    <mergeCell ref="K20:K21"/>
    <mergeCell ref="O20:O21"/>
    <mergeCell ref="S20:S21"/>
    <mergeCell ref="W20:W21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I34:K34"/>
    <mergeCell ref="M34:O34"/>
    <mergeCell ref="Q34:S34"/>
    <mergeCell ref="U34:W34"/>
    <mergeCell ref="Y34:AA34"/>
    <mergeCell ref="K35:K36"/>
    <mergeCell ref="O35:O36"/>
    <mergeCell ref="S35:S36"/>
    <mergeCell ref="W35:W36"/>
    <mergeCell ref="AA35:AA36"/>
    <mergeCell ref="K37:K38"/>
    <mergeCell ref="O37:O38"/>
    <mergeCell ref="S37:S38"/>
    <mergeCell ref="W37:W38"/>
    <mergeCell ref="AA37:AA38"/>
    <mergeCell ref="K43:K44"/>
    <mergeCell ref="O43:O44"/>
    <mergeCell ref="S43:S44"/>
    <mergeCell ref="W43:W44"/>
    <mergeCell ref="AA43:AA44"/>
    <mergeCell ref="K45:K46"/>
    <mergeCell ref="O45:O46"/>
    <mergeCell ref="S45:S46"/>
    <mergeCell ref="W45:W46"/>
    <mergeCell ref="AA45:AA46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game1</vt:lpstr>
      <vt:lpstr>game2</vt:lpstr>
      <vt:lpstr>game3</vt:lpstr>
      <vt:lpstr>game4</vt:lpstr>
      <vt:lpstr>Итоговая</vt:lpstr>
      <vt:lpstr>1 Титан-Академия 17</vt:lpstr>
      <vt:lpstr>2 Титан-ЦСК ВВС 17</vt:lpstr>
      <vt:lpstr>3 Титан-ЦСК ВВС 16</vt:lpstr>
      <vt:lpstr>4 Титан-Академия 16</vt:lpstr>
      <vt:lpstr>5 Титан-Lion School</vt:lpstr>
      <vt:lpstr>6 Титан-Волки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Николай Спешилов</dc:creator>
  <dc:description/>
  <cp:lastModifiedBy>Николай Спешилов</cp:lastModifiedBy>
  <cp:revision>17</cp:revision>
  <cp:lastPrinted>2024-04-24T12:05:28Z</cp:lastPrinted>
  <dcterms:created xsi:type="dcterms:W3CDTF">2024-04-24T08:58:17Z</dcterms:created>
  <dcterms:modified xsi:type="dcterms:W3CDTF">2024-12-04T11:48:59Z</dcterms:modified>
  <dc:language>ru-RU</dc:language>
</cp:coreProperties>
</file>