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edama\AppData\Local\Microsoft\Windows\INetCache\Content.Outlook\J2K664IY\"/>
    </mc:Choice>
  </mc:AlternateContent>
  <bookViews>
    <workbookView xWindow="0" yWindow="0" windowWidth="19200" windowHeight="8295"/>
  </bookViews>
  <sheets>
    <sheet name="Simulador" sheetId="1" r:id="rId1"/>
    <sheet name="Parametros" sheetId="2" state="hidden" r:id="rId2"/>
  </sheets>
  <definedNames>
    <definedName name="CAT">Simulador!$K$13</definedName>
    <definedName name="H_Not">Parametros!$B$2:$E$15</definedName>
    <definedName name="Plazo">Parametros!$I$3</definedName>
    <definedName name="TOPE">Parametros!$D$19</definedName>
    <definedName name="ZFr">Parametros!$C$17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2" l="1"/>
  <c r="H16" i="2"/>
  <c r="I3" i="2"/>
  <c r="H3" i="2"/>
  <c r="I5" i="2"/>
  <c r="I6" i="2"/>
  <c r="I7" i="2"/>
  <c r="I8" i="2"/>
  <c r="I9" i="2"/>
  <c r="I10" i="2"/>
  <c r="I11" i="2"/>
  <c r="I12" i="2"/>
  <c r="I13" i="2"/>
  <c r="I4" i="2"/>
  <c r="E3" i="1"/>
  <c r="D12" i="1"/>
  <c r="D19" i="2"/>
  <c r="C19" i="2"/>
  <c r="E4" i="2"/>
  <c r="B15" i="2"/>
  <c r="E13" i="2"/>
  <c r="E14" i="2" s="1"/>
  <c r="E15" i="2" s="1"/>
  <c r="B12" i="2"/>
  <c r="B13" i="2"/>
  <c r="B14" i="2"/>
  <c r="C5" i="2"/>
  <c r="B6" i="2" s="1"/>
  <c r="B5" i="2"/>
  <c r="C16" i="1"/>
  <c r="E7" i="1"/>
  <c r="E6" i="1"/>
  <c r="F89" i="1" l="1"/>
  <c r="F49" i="1"/>
  <c r="F113" i="1"/>
  <c r="F57" i="1"/>
  <c r="F121" i="1"/>
  <c r="F33" i="1"/>
  <c r="F128" i="1"/>
  <c r="F105" i="1"/>
  <c r="F65" i="1"/>
  <c r="F129" i="1"/>
  <c r="F73" i="1"/>
  <c r="F97" i="1"/>
  <c r="F41" i="1"/>
  <c r="F17" i="1"/>
  <c r="F81" i="1"/>
  <c r="F25" i="1"/>
  <c r="F26" i="1"/>
  <c r="F34" i="1"/>
  <c r="F50" i="1"/>
  <c r="F66" i="1"/>
  <c r="F82" i="1"/>
  <c r="F98" i="1"/>
  <c r="F114" i="1"/>
  <c r="F130" i="1"/>
  <c r="F27" i="1"/>
  <c r="F43" i="1"/>
  <c r="F59" i="1"/>
  <c r="F75" i="1"/>
  <c r="F91" i="1"/>
  <c r="F107" i="1"/>
  <c r="F123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8" i="1"/>
  <c r="F42" i="1"/>
  <c r="F58" i="1"/>
  <c r="F74" i="1"/>
  <c r="F90" i="1"/>
  <c r="F106" i="1"/>
  <c r="F122" i="1"/>
  <c r="F19" i="1"/>
  <c r="F35" i="1"/>
  <c r="F51" i="1"/>
  <c r="F67" i="1"/>
  <c r="F83" i="1"/>
  <c r="F99" i="1"/>
  <c r="F115" i="1"/>
  <c r="F131" i="1"/>
  <c r="F22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30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E5" i="2"/>
  <c r="C6" i="2"/>
  <c r="G16" i="1"/>
  <c r="K15" i="1"/>
  <c r="H16" i="1"/>
  <c r="D16" i="1"/>
  <c r="C17" i="1" l="1"/>
  <c r="C18" i="1" s="1"/>
  <c r="C7" i="2"/>
  <c r="B7" i="2"/>
  <c r="E6" i="2"/>
  <c r="I16" i="1"/>
  <c r="E16" i="1"/>
  <c r="J16" i="1"/>
  <c r="K16" i="1" s="1"/>
  <c r="H17" i="1" l="1"/>
  <c r="I17" i="1" s="1"/>
  <c r="D17" i="1"/>
  <c r="G17" i="1"/>
  <c r="C8" i="2"/>
  <c r="E7" i="2"/>
  <c r="B8" i="2"/>
  <c r="L16" i="1"/>
  <c r="C19" i="1"/>
  <c r="D18" i="1"/>
  <c r="G18" i="1"/>
  <c r="H18" i="1"/>
  <c r="I18" i="1" s="1"/>
  <c r="E17" i="1" l="1"/>
  <c r="J17" i="1"/>
  <c r="K17" i="1" s="1"/>
  <c r="B9" i="2"/>
  <c r="E8" i="2"/>
  <c r="C9" i="2"/>
  <c r="E18" i="1"/>
  <c r="J18" i="1"/>
  <c r="K18" i="1" s="1"/>
  <c r="H19" i="1"/>
  <c r="G19" i="1"/>
  <c r="D19" i="1"/>
  <c r="C20" i="1"/>
  <c r="L17" i="1" l="1"/>
  <c r="E9" i="2"/>
  <c r="C10" i="2"/>
  <c r="B10" i="2"/>
  <c r="L18" i="1"/>
  <c r="J19" i="1"/>
  <c r="E19" i="1"/>
  <c r="I19" i="1"/>
  <c r="H20" i="1"/>
  <c r="I20" i="1" s="1"/>
  <c r="C21" i="1"/>
  <c r="G20" i="1"/>
  <c r="D20" i="1"/>
  <c r="E8" i="1" l="1"/>
  <c r="L15" i="1" s="1"/>
  <c r="E10" i="2"/>
  <c r="B11" i="2"/>
  <c r="L19" i="1"/>
  <c r="E20" i="1"/>
  <c r="J20" i="1"/>
  <c r="G21" i="1"/>
  <c r="D21" i="1"/>
  <c r="C22" i="1"/>
  <c r="H21" i="1"/>
  <c r="I21" i="1" s="1"/>
  <c r="K19" i="1"/>
  <c r="L20" i="1" l="1"/>
  <c r="C23" i="1"/>
  <c r="D22" i="1"/>
  <c r="H22" i="1"/>
  <c r="G22" i="1"/>
  <c r="J21" i="1"/>
  <c r="K21" i="1" s="1"/>
  <c r="E21" i="1"/>
  <c r="K20" i="1"/>
  <c r="L21" i="1" l="1"/>
  <c r="H23" i="1"/>
  <c r="I23" i="1" s="1"/>
  <c r="G23" i="1"/>
  <c r="C24" i="1"/>
  <c r="D23" i="1"/>
  <c r="I22" i="1"/>
  <c r="E22" i="1"/>
  <c r="J22" i="1"/>
  <c r="K22" i="1" s="1"/>
  <c r="H24" i="1" l="1"/>
  <c r="I24" i="1" s="1"/>
  <c r="C25" i="1"/>
  <c r="D24" i="1"/>
  <c r="G24" i="1"/>
  <c r="L22" i="1"/>
  <c r="J23" i="1"/>
  <c r="E23" i="1"/>
  <c r="L23" i="1" l="1"/>
  <c r="K23" i="1"/>
  <c r="E24" i="1"/>
  <c r="J24" i="1"/>
  <c r="K24" i="1" s="1"/>
  <c r="G25" i="1"/>
  <c r="D25" i="1"/>
  <c r="C26" i="1"/>
  <c r="H25" i="1"/>
  <c r="I25" i="1" s="1"/>
  <c r="L24" i="1" l="1"/>
  <c r="E25" i="1"/>
  <c r="J25" i="1"/>
  <c r="D26" i="1"/>
  <c r="H26" i="1"/>
  <c r="I26" i="1" s="1"/>
  <c r="G26" i="1"/>
  <c r="L25" i="1" l="1"/>
  <c r="K25" i="1"/>
  <c r="E26" i="1"/>
  <c r="J26" i="1"/>
  <c r="C27" i="1"/>
  <c r="L26" i="1" l="1"/>
  <c r="H27" i="1"/>
  <c r="I27" i="1" s="1"/>
  <c r="G27" i="1"/>
  <c r="D27" i="1"/>
  <c r="K26" i="1"/>
  <c r="C28" i="1" l="1"/>
  <c r="J27" i="1"/>
  <c r="K27" i="1" s="1"/>
  <c r="E27" i="1"/>
  <c r="L27" i="1" l="1"/>
  <c r="H28" i="1"/>
  <c r="I28" i="1" s="1"/>
  <c r="C29" i="1"/>
  <c r="G28" i="1"/>
  <c r="D28" i="1"/>
  <c r="G29" i="1" l="1"/>
  <c r="C30" i="1"/>
  <c r="D29" i="1"/>
  <c r="H29" i="1"/>
  <c r="I29" i="1" s="1"/>
  <c r="E28" i="1"/>
  <c r="J28" i="1"/>
  <c r="K28" i="1" s="1"/>
  <c r="L28" i="1" l="1"/>
  <c r="D30" i="1"/>
  <c r="G30" i="1"/>
  <c r="C31" i="1"/>
  <c r="H30" i="1"/>
  <c r="I30" i="1" s="1"/>
  <c r="E29" i="1"/>
  <c r="J29" i="1"/>
  <c r="K29" i="1" s="1"/>
  <c r="L29" i="1" l="1"/>
  <c r="H31" i="1"/>
  <c r="I31" i="1" s="1"/>
  <c r="G31" i="1"/>
  <c r="D31" i="1"/>
  <c r="C32" i="1"/>
  <c r="E30" i="1"/>
  <c r="J30" i="1"/>
  <c r="K30" i="1" s="1"/>
  <c r="H32" i="1" l="1"/>
  <c r="I32" i="1" s="1"/>
  <c r="C33" i="1"/>
  <c r="G32" i="1"/>
  <c r="D32" i="1"/>
  <c r="L30" i="1"/>
  <c r="J31" i="1"/>
  <c r="E31" i="1"/>
  <c r="L31" i="1" l="1"/>
  <c r="K31" i="1"/>
  <c r="E32" i="1"/>
  <c r="J32" i="1"/>
  <c r="G33" i="1"/>
  <c r="C34" i="1"/>
  <c r="D33" i="1"/>
  <c r="H33" i="1"/>
  <c r="I33" i="1" s="1"/>
  <c r="L32" i="1" l="1"/>
  <c r="K32" i="1"/>
  <c r="D34" i="1"/>
  <c r="C35" i="1"/>
  <c r="H34" i="1"/>
  <c r="I34" i="1" s="1"/>
  <c r="G34" i="1"/>
  <c r="E33" i="1"/>
  <c r="J33" i="1"/>
  <c r="K33" i="1" s="1"/>
  <c r="L33" i="1" l="1"/>
  <c r="H35" i="1"/>
  <c r="I35" i="1" s="1"/>
  <c r="G35" i="1"/>
  <c r="D35" i="1"/>
  <c r="C36" i="1"/>
  <c r="E34" i="1"/>
  <c r="J34" i="1"/>
  <c r="K34" i="1" s="1"/>
  <c r="H36" i="1" l="1"/>
  <c r="I36" i="1" s="1"/>
  <c r="C37" i="1"/>
  <c r="G36" i="1"/>
  <c r="D36" i="1"/>
  <c r="L34" i="1"/>
  <c r="J35" i="1"/>
  <c r="K35" i="1" s="1"/>
  <c r="E35" i="1"/>
  <c r="L35" i="1" l="1"/>
  <c r="E36" i="1"/>
  <c r="J36" i="1"/>
  <c r="K36" i="1" s="1"/>
  <c r="G37" i="1"/>
  <c r="C38" i="1"/>
  <c r="D37" i="1"/>
  <c r="H37" i="1"/>
  <c r="I37" i="1" s="1"/>
  <c r="L36" i="1" l="1"/>
  <c r="D38" i="1"/>
  <c r="G38" i="1"/>
  <c r="C39" i="1"/>
  <c r="H38" i="1"/>
  <c r="I38" i="1" s="1"/>
  <c r="E37" i="1"/>
  <c r="J37" i="1"/>
  <c r="K37" i="1" s="1"/>
  <c r="L37" i="1" l="1"/>
  <c r="H39" i="1"/>
  <c r="I39" i="1" s="1"/>
  <c r="G39" i="1"/>
  <c r="D39" i="1"/>
  <c r="C40" i="1"/>
  <c r="E38" i="1"/>
  <c r="J38" i="1"/>
  <c r="K38" i="1" s="1"/>
  <c r="H40" i="1" l="1"/>
  <c r="I40" i="1" s="1"/>
  <c r="C41" i="1"/>
  <c r="G40" i="1"/>
  <c r="D40" i="1"/>
  <c r="L38" i="1"/>
  <c r="J39" i="1"/>
  <c r="E39" i="1"/>
  <c r="L39" i="1" l="1"/>
  <c r="G41" i="1"/>
  <c r="D41" i="1"/>
  <c r="C42" i="1"/>
  <c r="H41" i="1"/>
  <c r="I41" i="1" s="1"/>
  <c r="K39" i="1"/>
  <c r="E40" i="1"/>
  <c r="J40" i="1"/>
  <c r="L40" i="1" l="1"/>
  <c r="D42" i="1"/>
  <c r="C43" i="1"/>
  <c r="H42" i="1"/>
  <c r="I42" i="1" s="1"/>
  <c r="G42" i="1"/>
  <c r="E41" i="1"/>
  <c r="J41" i="1"/>
  <c r="K41" i="1" s="1"/>
  <c r="K40" i="1"/>
  <c r="L41" i="1" l="1"/>
  <c r="H43" i="1"/>
  <c r="I43" i="1" s="1"/>
  <c r="C44" i="1"/>
  <c r="D43" i="1"/>
  <c r="G43" i="1"/>
  <c r="E42" i="1"/>
  <c r="J42" i="1"/>
  <c r="K42" i="1" s="1"/>
  <c r="G44" i="1" l="1"/>
  <c r="D44" i="1"/>
  <c r="C45" i="1"/>
  <c r="H44" i="1"/>
  <c r="I44" i="1" s="1"/>
  <c r="L42" i="1"/>
  <c r="J43" i="1"/>
  <c r="E43" i="1"/>
  <c r="L43" i="1" l="1"/>
  <c r="K43" i="1"/>
  <c r="D45" i="1"/>
  <c r="H45" i="1"/>
  <c r="I45" i="1" s="1"/>
  <c r="G45" i="1"/>
  <c r="C46" i="1"/>
  <c r="E44" i="1"/>
  <c r="J44" i="1"/>
  <c r="K44" i="1" s="1"/>
  <c r="L44" i="1" l="1"/>
  <c r="H46" i="1"/>
  <c r="I46" i="1" s="1"/>
  <c r="C47" i="1"/>
  <c r="G46" i="1"/>
  <c r="D46" i="1"/>
  <c r="E45" i="1"/>
  <c r="J45" i="1"/>
  <c r="K45" i="1" s="1"/>
  <c r="H47" i="1" l="1"/>
  <c r="I47" i="1" s="1"/>
  <c r="C48" i="1"/>
  <c r="G47" i="1"/>
  <c r="D47" i="1"/>
  <c r="L45" i="1"/>
  <c r="J46" i="1"/>
  <c r="E46" i="1"/>
  <c r="L46" i="1" l="1"/>
  <c r="G48" i="1"/>
  <c r="D48" i="1"/>
  <c r="C49" i="1"/>
  <c r="H48" i="1"/>
  <c r="I48" i="1" s="1"/>
  <c r="K46" i="1"/>
  <c r="J47" i="1"/>
  <c r="K47" i="1" s="1"/>
  <c r="E47" i="1"/>
  <c r="L47" i="1" l="1"/>
  <c r="D49" i="1"/>
  <c r="G49" i="1"/>
  <c r="C50" i="1"/>
  <c r="H49" i="1"/>
  <c r="I49" i="1" s="1"/>
  <c r="J48" i="1"/>
  <c r="K48" i="1" s="1"/>
  <c r="E48" i="1"/>
  <c r="L48" i="1" l="1"/>
  <c r="H50" i="1"/>
  <c r="I50" i="1" s="1"/>
  <c r="G50" i="1"/>
  <c r="D50" i="1"/>
  <c r="C51" i="1"/>
  <c r="E49" i="1"/>
  <c r="J49" i="1"/>
  <c r="K49" i="1" s="1"/>
  <c r="H51" i="1" l="1"/>
  <c r="I51" i="1" s="1"/>
  <c r="G51" i="1"/>
  <c r="C52" i="1"/>
  <c r="D51" i="1"/>
  <c r="L49" i="1"/>
  <c r="J50" i="1"/>
  <c r="E50" i="1"/>
  <c r="L50" i="1" l="1"/>
  <c r="K50" i="1"/>
  <c r="E51" i="1"/>
  <c r="J51" i="1"/>
  <c r="G52" i="1"/>
  <c r="C53" i="1"/>
  <c r="D52" i="1"/>
  <c r="H52" i="1"/>
  <c r="I52" i="1" s="1"/>
  <c r="L51" i="1" l="1"/>
  <c r="D53" i="1"/>
  <c r="C54" i="1"/>
  <c r="H53" i="1"/>
  <c r="I53" i="1" s="1"/>
  <c r="G53" i="1"/>
  <c r="J52" i="1"/>
  <c r="K52" i="1" s="1"/>
  <c r="E52" i="1"/>
  <c r="K51" i="1"/>
  <c r="L52" i="1" l="1"/>
  <c r="H54" i="1"/>
  <c r="I54" i="1" s="1"/>
  <c r="G54" i="1"/>
  <c r="D54" i="1"/>
  <c r="C55" i="1"/>
  <c r="E53" i="1"/>
  <c r="J53" i="1"/>
  <c r="K53" i="1" s="1"/>
  <c r="L53" i="1" l="1"/>
  <c r="J54" i="1"/>
  <c r="E54" i="1"/>
  <c r="H55" i="1"/>
  <c r="I55" i="1" s="1"/>
  <c r="C56" i="1"/>
  <c r="D55" i="1"/>
  <c r="G55" i="1"/>
  <c r="L54" i="1" l="1"/>
  <c r="G56" i="1"/>
  <c r="D56" i="1"/>
  <c r="C57" i="1"/>
  <c r="H56" i="1"/>
  <c r="I56" i="1" s="1"/>
  <c r="J55" i="1"/>
  <c r="E55" i="1"/>
  <c r="K54" i="1"/>
  <c r="L55" i="1" l="1"/>
  <c r="K55" i="1"/>
  <c r="D57" i="1"/>
  <c r="C58" i="1"/>
  <c r="H57" i="1"/>
  <c r="I57" i="1" s="1"/>
  <c r="G57" i="1"/>
  <c r="J56" i="1"/>
  <c r="K56" i="1" s="1"/>
  <c r="E56" i="1"/>
  <c r="L56" i="1" l="1"/>
  <c r="H58" i="1"/>
  <c r="I58" i="1" s="1"/>
  <c r="C59" i="1"/>
  <c r="G58" i="1"/>
  <c r="D58" i="1"/>
  <c r="E57" i="1"/>
  <c r="J57" i="1"/>
  <c r="K57" i="1" s="1"/>
  <c r="L57" i="1" l="1"/>
  <c r="J58" i="1"/>
  <c r="K58" i="1" s="1"/>
  <c r="E58" i="1"/>
  <c r="H59" i="1"/>
  <c r="I59" i="1" s="1"/>
  <c r="C60" i="1"/>
  <c r="G59" i="1"/>
  <c r="D59" i="1"/>
  <c r="L58" i="1" l="1"/>
  <c r="G60" i="1"/>
  <c r="D60" i="1"/>
  <c r="H60" i="1"/>
  <c r="I60" i="1" s="1"/>
  <c r="C61" i="1"/>
  <c r="J59" i="1"/>
  <c r="E59" i="1"/>
  <c r="L59" i="1" l="1"/>
  <c r="K59" i="1"/>
  <c r="D61" i="1"/>
  <c r="H61" i="1"/>
  <c r="I61" i="1" s="1"/>
  <c r="G61" i="1"/>
  <c r="C62" i="1"/>
  <c r="J60" i="1"/>
  <c r="E60" i="1"/>
  <c r="L60" i="1" l="1"/>
  <c r="H62" i="1"/>
  <c r="I62" i="1" s="1"/>
  <c r="D62" i="1"/>
  <c r="C63" i="1"/>
  <c r="G62" i="1"/>
  <c r="K60" i="1"/>
  <c r="E61" i="1"/>
  <c r="J61" i="1"/>
  <c r="K61" i="1" s="1"/>
  <c r="L61" i="1" l="1"/>
  <c r="H63" i="1"/>
  <c r="I63" i="1" s="1"/>
  <c r="G63" i="1"/>
  <c r="C64" i="1"/>
  <c r="D63" i="1"/>
  <c r="J62" i="1"/>
  <c r="E62" i="1"/>
  <c r="L62" i="1" l="1"/>
  <c r="E63" i="1"/>
  <c r="J63" i="1"/>
  <c r="K63" i="1" s="1"/>
  <c r="K62" i="1"/>
  <c r="G64" i="1"/>
  <c r="C65" i="1"/>
  <c r="D64" i="1"/>
  <c r="H64" i="1"/>
  <c r="I64" i="1" s="1"/>
  <c r="D65" i="1" l="1"/>
  <c r="H65" i="1"/>
  <c r="I65" i="1" s="1"/>
  <c r="G65" i="1"/>
  <c r="C66" i="1"/>
  <c r="J64" i="1"/>
  <c r="K64" i="1" s="1"/>
  <c r="E64" i="1"/>
  <c r="L63" i="1"/>
  <c r="H66" i="1" l="1"/>
  <c r="I66" i="1" s="1"/>
  <c r="D66" i="1"/>
  <c r="G66" i="1"/>
  <c r="C67" i="1"/>
  <c r="L64" i="1"/>
  <c r="E65" i="1"/>
  <c r="J65" i="1"/>
  <c r="K65" i="1" s="1"/>
  <c r="L65" i="1" l="1"/>
  <c r="H67" i="1"/>
  <c r="I67" i="1" s="1"/>
  <c r="D67" i="1"/>
  <c r="C68" i="1"/>
  <c r="G67" i="1"/>
  <c r="J66" i="1"/>
  <c r="E66" i="1"/>
  <c r="L66" i="1" l="1"/>
  <c r="K66" i="1"/>
  <c r="G68" i="1"/>
  <c r="C69" i="1"/>
  <c r="D68" i="1"/>
  <c r="H68" i="1"/>
  <c r="I68" i="1" s="1"/>
  <c r="E67" i="1"/>
  <c r="J67" i="1"/>
  <c r="K67" i="1" s="1"/>
  <c r="L67" i="1" l="1"/>
  <c r="H69" i="1"/>
  <c r="I69" i="1" s="1"/>
  <c r="G69" i="1"/>
  <c r="D69" i="1"/>
  <c r="C70" i="1"/>
  <c r="J68" i="1"/>
  <c r="K68" i="1" s="1"/>
  <c r="E68" i="1"/>
  <c r="L68" i="1" l="1"/>
  <c r="H70" i="1"/>
  <c r="I70" i="1" s="1"/>
  <c r="C71" i="1"/>
  <c r="D70" i="1"/>
  <c r="G70" i="1"/>
  <c r="J69" i="1"/>
  <c r="K69" i="1" s="1"/>
  <c r="E69" i="1"/>
  <c r="L69" i="1" l="1"/>
  <c r="D71" i="1"/>
  <c r="C72" i="1"/>
  <c r="H71" i="1"/>
  <c r="I71" i="1" s="1"/>
  <c r="G71" i="1"/>
  <c r="E70" i="1"/>
  <c r="J70" i="1"/>
  <c r="L70" i="1" l="1"/>
  <c r="K70" i="1"/>
  <c r="J71" i="1"/>
  <c r="E71" i="1"/>
  <c r="D72" i="1"/>
  <c r="G72" i="1"/>
  <c r="C73" i="1"/>
  <c r="H72" i="1"/>
  <c r="I72" i="1" s="1"/>
  <c r="L71" i="1" l="1"/>
  <c r="H73" i="1"/>
  <c r="I73" i="1" s="1"/>
  <c r="G73" i="1"/>
  <c r="C74" i="1"/>
  <c r="D73" i="1"/>
  <c r="K71" i="1"/>
  <c r="J72" i="1"/>
  <c r="K72" i="1" s="1"/>
  <c r="E72" i="1"/>
  <c r="H74" i="1" l="1"/>
  <c r="I74" i="1" s="1"/>
  <c r="C75" i="1"/>
  <c r="G74" i="1"/>
  <c r="D74" i="1"/>
  <c r="L72" i="1"/>
  <c r="J73" i="1"/>
  <c r="E73" i="1"/>
  <c r="L73" i="1" l="1"/>
  <c r="D75" i="1"/>
  <c r="C76" i="1"/>
  <c r="G75" i="1"/>
  <c r="H75" i="1"/>
  <c r="I75" i="1" s="1"/>
  <c r="E74" i="1"/>
  <c r="J74" i="1"/>
  <c r="K74" i="1" s="1"/>
  <c r="K73" i="1"/>
  <c r="D76" i="1" l="1"/>
  <c r="H76" i="1"/>
  <c r="I76" i="1" s="1"/>
  <c r="G76" i="1"/>
  <c r="C77" i="1"/>
  <c r="L74" i="1"/>
  <c r="J75" i="1"/>
  <c r="K75" i="1" s="1"/>
  <c r="E75" i="1"/>
  <c r="L75" i="1" l="1"/>
  <c r="H77" i="1"/>
  <c r="I77" i="1" s="1"/>
  <c r="G77" i="1"/>
  <c r="D77" i="1"/>
  <c r="C78" i="1"/>
  <c r="J76" i="1"/>
  <c r="K76" i="1" s="1"/>
  <c r="E76" i="1"/>
  <c r="H78" i="1" l="1"/>
  <c r="I78" i="1" s="1"/>
  <c r="C79" i="1"/>
  <c r="G78" i="1"/>
  <c r="D78" i="1"/>
  <c r="L76" i="1"/>
  <c r="J77" i="1"/>
  <c r="E77" i="1"/>
  <c r="L77" i="1" l="1"/>
  <c r="D79" i="1"/>
  <c r="H79" i="1"/>
  <c r="I79" i="1" s="1"/>
  <c r="C80" i="1"/>
  <c r="G79" i="1"/>
  <c r="E78" i="1"/>
  <c r="J78" i="1"/>
  <c r="K78" i="1" s="1"/>
  <c r="K77" i="1"/>
  <c r="L78" i="1" l="1"/>
  <c r="D80" i="1"/>
  <c r="G80" i="1"/>
  <c r="H80" i="1"/>
  <c r="I80" i="1" s="1"/>
  <c r="C81" i="1"/>
  <c r="J79" i="1"/>
  <c r="E79" i="1"/>
  <c r="L79" i="1" l="1"/>
  <c r="H81" i="1"/>
  <c r="I81" i="1" s="1"/>
  <c r="G81" i="1"/>
  <c r="D81" i="1"/>
  <c r="C82" i="1"/>
  <c r="K79" i="1"/>
  <c r="J80" i="1"/>
  <c r="K80" i="1" s="1"/>
  <c r="E80" i="1"/>
  <c r="H82" i="1" l="1"/>
  <c r="I82" i="1" s="1"/>
  <c r="C83" i="1"/>
  <c r="G82" i="1"/>
  <c r="D82" i="1"/>
  <c r="L80" i="1"/>
  <c r="J81" i="1"/>
  <c r="K81" i="1" s="1"/>
  <c r="E81" i="1"/>
  <c r="L81" i="1" l="1"/>
  <c r="E82" i="1"/>
  <c r="J82" i="1"/>
  <c r="C84" i="1"/>
  <c r="D83" i="1"/>
  <c r="H83" i="1"/>
  <c r="I83" i="1" s="1"/>
  <c r="G83" i="1"/>
  <c r="L82" i="1" l="1"/>
  <c r="K82" i="1"/>
  <c r="D84" i="1"/>
  <c r="H84" i="1"/>
  <c r="I84" i="1" s="1"/>
  <c r="C85" i="1"/>
  <c r="G84" i="1"/>
  <c r="J83" i="1"/>
  <c r="K83" i="1" s="1"/>
  <c r="E83" i="1"/>
  <c r="L83" i="1" l="1"/>
  <c r="H85" i="1"/>
  <c r="I85" i="1" s="1"/>
  <c r="G85" i="1"/>
  <c r="D85" i="1"/>
  <c r="C86" i="1"/>
  <c r="J84" i="1"/>
  <c r="E84" i="1"/>
  <c r="L84" i="1" l="1"/>
  <c r="H86" i="1"/>
  <c r="I86" i="1" s="1"/>
  <c r="C87" i="1"/>
  <c r="D86" i="1"/>
  <c r="G86" i="1"/>
  <c r="K84" i="1"/>
  <c r="J85" i="1"/>
  <c r="K85" i="1" s="1"/>
  <c r="E85" i="1"/>
  <c r="L85" i="1" l="1"/>
  <c r="E86" i="1"/>
  <c r="J86" i="1"/>
  <c r="K86" i="1" s="1"/>
  <c r="C88" i="1"/>
  <c r="D87" i="1"/>
  <c r="H87" i="1"/>
  <c r="I87" i="1" s="1"/>
  <c r="G87" i="1"/>
  <c r="L86" i="1" l="1"/>
  <c r="D88" i="1"/>
  <c r="H88" i="1"/>
  <c r="I88" i="1" s="1"/>
  <c r="G88" i="1"/>
  <c r="C89" i="1"/>
  <c r="E87" i="1"/>
  <c r="J87" i="1"/>
  <c r="K87" i="1" s="1"/>
  <c r="L87" i="1" l="1"/>
  <c r="H89" i="1"/>
  <c r="I89" i="1" s="1"/>
  <c r="G89" i="1"/>
  <c r="C90" i="1"/>
  <c r="D89" i="1"/>
  <c r="J88" i="1"/>
  <c r="E88" i="1"/>
  <c r="L88" i="1" l="1"/>
  <c r="H90" i="1"/>
  <c r="I90" i="1" s="1"/>
  <c r="C91" i="1"/>
  <c r="G90" i="1"/>
  <c r="D90" i="1"/>
  <c r="J89" i="1"/>
  <c r="K89" i="1" s="1"/>
  <c r="E89" i="1"/>
  <c r="K88" i="1"/>
  <c r="L89" i="1" l="1"/>
  <c r="D91" i="1"/>
  <c r="G91" i="1"/>
  <c r="C92" i="1"/>
  <c r="H91" i="1"/>
  <c r="I91" i="1" s="1"/>
  <c r="E90" i="1"/>
  <c r="J90" i="1"/>
  <c r="K90" i="1" s="1"/>
  <c r="L90" i="1" l="1"/>
  <c r="E91" i="1"/>
  <c r="J91" i="1"/>
  <c r="K91" i="1" s="1"/>
  <c r="D92" i="1"/>
  <c r="H92" i="1"/>
  <c r="I92" i="1" s="1"/>
  <c r="G92" i="1"/>
  <c r="C93" i="1"/>
  <c r="H93" i="1" l="1"/>
  <c r="I93" i="1" s="1"/>
  <c r="G93" i="1"/>
  <c r="C94" i="1"/>
  <c r="D93" i="1"/>
  <c r="L91" i="1"/>
  <c r="J92" i="1"/>
  <c r="K92" i="1" s="1"/>
  <c r="E92" i="1"/>
  <c r="H94" i="1" l="1"/>
  <c r="I94" i="1" s="1"/>
  <c r="C95" i="1"/>
  <c r="G94" i="1"/>
  <c r="D94" i="1"/>
  <c r="L92" i="1"/>
  <c r="J93" i="1"/>
  <c r="K93" i="1" s="1"/>
  <c r="E93" i="1"/>
  <c r="L93" i="1" l="1"/>
  <c r="E94" i="1"/>
  <c r="J94" i="1"/>
  <c r="K94" i="1" s="1"/>
  <c r="C96" i="1"/>
  <c r="D95" i="1"/>
  <c r="H95" i="1"/>
  <c r="I95" i="1" s="1"/>
  <c r="G95" i="1"/>
  <c r="D96" i="1" l="1"/>
  <c r="G96" i="1"/>
  <c r="C97" i="1"/>
  <c r="H96" i="1"/>
  <c r="I96" i="1" s="1"/>
  <c r="L94" i="1"/>
  <c r="E95" i="1"/>
  <c r="J95" i="1"/>
  <c r="K95" i="1" s="1"/>
  <c r="L95" i="1" l="1"/>
  <c r="H97" i="1"/>
  <c r="I97" i="1" s="1"/>
  <c r="G97" i="1"/>
  <c r="C98" i="1"/>
  <c r="D97" i="1"/>
  <c r="J96" i="1"/>
  <c r="K96" i="1" s="1"/>
  <c r="E96" i="1"/>
  <c r="L96" i="1" l="1"/>
  <c r="H98" i="1"/>
  <c r="I98" i="1" s="1"/>
  <c r="C99" i="1"/>
  <c r="G98" i="1"/>
  <c r="D98" i="1"/>
  <c r="J97" i="1"/>
  <c r="K97" i="1" s="1"/>
  <c r="E97" i="1"/>
  <c r="L97" i="1" l="1"/>
  <c r="D99" i="1"/>
  <c r="C100" i="1"/>
  <c r="H99" i="1"/>
  <c r="I99" i="1" s="1"/>
  <c r="G99" i="1"/>
  <c r="E98" i="1"/>
  <c r="J98" i="1"/>
  <c r="K98" i="1" s="1"/>
  <c r="L98" i="1" l="1"/>
  <c r="E99" i="1"/>
  <c r="J99" i="1"/>
  <c r="D100" i="1"/>
  <c r="C101" i="1"/>
  <c r="H100" i="1"/>
  <c r="I100" i="1" s="1"/>
  <c r="G100" i="1"/>
  <c r="L99" i="1" l="1"/>
  <c r="H101" i="1"/>
  <c r="I101" i="1" s="1"/>
  <c r="G101" i="1"/>
  <c r="C102" i="1"/>
  <c r="D101" i="1"/>
  <c r="K99" i="1"/>
  <c r="J100" i="1"/>
  <c r="K100" i="1" s="1"/>
  <c r="E100" i="1"/>
  <c r="H102" i="1" l="1"/>
  <c r="I102" i="1" s="1"/>
  <c r="C103" i="1"/>
  <c r="D102" i="1"/>
  <c r="G102" i="1"/>
  <c r="L100" i="1"/>
  <c r="J101" i="1"/>
  <c r="E101" i="1"/>
  <c r="L101" i="1" l="1"/>
  <c r="E102" i="1"/>
  <c r="J102" i="1"/>
  <c r="K102" i="1" s="1"/>
  <c r="C104" i="1"/>
  <c r="D103" i="1"/>
  <c r="H103" i="1"/>
  <c r="I103" i="1" s="1"/>
  <c r="G103" i="1"/>
  <c r="K101" i="1"/>
  <c r="D104" i="1" l="1"/>
  <c r="H104" i="1"/>
  <c r="I104" i="1" s="1"/>
  <c r="G104" i="1"/>
  <c r="C105" i="1"/>
  <c r="J103" i="1"/>
  <c r="K103" i="1" s="1"/>
  <c r="E103" i="1"/>
  <c r="L102" i="1"/>
  <c r="H105" i="1" l="1"/>
  <c r="I105" i="1" s="1"/>
  <c r="G105" i="1"/>
  <c r="D105" i="1"/>
  <c r="C106" i="1"/>
  <c r="L103" i="1"/>
  <c r="J104" i="1"/>
  <c r="K104" i="1" s="1"/>
  <c r="E104" i="1"/>
  <c r="L104" i="1" l="1"/>
  <c r="J105" i="1"/>
  <c r="K105" i="1" s="1"/>
  <c r="E105" i="1"/>
  <c r="H106" i="1"/>
  <c r="I106" i="1" s="1"/>
  <c r="C107" i="1"/>
  <c r="G106" i="1"/>
  <c r="D106" i="1"/>
  <c r="L105" i="1" l="1"/>
  <c r="C108" i="1"/>
  <c r="D107" i="1"/>
  <c r="G107" i="1"/>
  <c r="H107" i="1"/>
  <c r="I107" i="1" s="1"/>
  <c r="E106" i="1"/>
  <c r="J106" i="1"/>
  <c r="K106" i="1" s="1"/>
  <c r="L106" i="1" l="1"/>
  <c r="D108" i="1"/>
  <c r="H108" i="1"/>
  <c r="I108" i="1" s="1"/>
  <c r="C109" i="1"/>
  <c r="G108" i="1"/>
  <c r="J107" i="1"/>
  <c r="E107" i="1"/>
  <c r="L107" i="1" l="1"/>
  <c r="K107" i="1"/>
  <c r="H109" i="1"/>
  <c r="I109" i="1" s="1"/>
  <c r="G109" i="1"/>
  <c r="D109" i="1"/>
  <c r="C110" i="1"/>
  <c r="J108" i="1"/>
  <c r="K108" i="1" s="1"/>
  <c r="E108" i="1"/>
  <c r="H110" i="1" l="1"/>
  <c r="I110" i="1" s="1"/>
  <c r="C111" i="1"/>
  <c r="G110" i="1"/>
  <c r="D110" i="1"/>
  <c r="L108" i="1"/>
  <c r="J109" i="1"/>
  <c r="E109" i="1"/>
  <c r="L109" i="1" l="1"/>
  <c r="E110" i="1"/>
  <c r="J110" i="1"/>
  <c r="K110" i="1" s="1"/>
  <c r="D111" i="1"/>
  <c r="H111" i="1"/>
  <c r="I111" i="1" s="1"/>
  <c r="C112" i="1"/>
  <c r="G111" i="1"/>
  <c r="K109" i="1"/>
  <c r="L110" i="1" l="1"/>
  <c r="D112" i="1"/>
  <c r="G112" i="1"/>
  <c r="C113" i="1"/>
  <c r="H112" i="1"/>
  <c r="I112" i="1" s="1"/>
  <c r="J111" i="1"/>
  <c r="E111" i="1"/>
  <c r="L111" i="1" l="1"/>
  <c r="H113" i="1"/>
  <c r="I113" i="1" s="1"/>
  <c r="G113" i="1"/>
  <c r="D113" i="1"/>
  <c r="C114" i="1"/>
  <c r="K111" i="1"/>
  <c r="J112" i="1"/>
  <c r="K112" i="1" s="1"/>
  <c r="E112" i="1"/>
  <c r="H114" i="1" l="1"/>
  <c r="I114" i="1" s="1"/>
  <c r="C115" i="1"/>
  <c r="G114" i="1"/>
  <c r="D114" i="1"/>
  <c r="L112" i="1"/>
  <c r="J113" i="1"/>
  <c r="E113" i="1"/>
  <c r="L113" i="1" l="1"/>
  <c r="D115" i="1"/>
  <c r="H115" i="1"/>
  <c r="I115" i="1" s="1"/>
  <c r="G115" i="1"/>
  <c r="C116" i="1"/>
  <c r="K113" i="1"/>
  <c r="E114" i="1"/>
  <c r="J114" i="1"/>
  <c r="K114" i="1" s="1"/>
  <c r="L114" i="1" l="1"/>
  <c r="J115" i="1"/>
  <c r="E115" i="1"/>
  <c r="D116" i="1"/>
  <c r="H116" i="1"/>
  <c r="I116" i="1" s="1"/>
  <c r="C117" i="1"/>
  <c r="G116" i="1"/>
  <c r="L115" i="1" l="1"/>
  <c r="H117" i="1"/>
  <c r="I117" i="1" s="1"/>
  <c r="G117" i="1"/>
  <c r="C118" i="1"/>
  <c r="D117" i="1"/>
  <c r="K115" i="1"/>
  <c r="J116" i="1"/>
  <c r="K116" i="1" s="1"/>
  <c r="E116" i="1"/>
  <c r="H118" i="1" l="1"/>
  <c r="I118" i="1" s="1"/>
  <c r="C119" i="1"/>
  <c r="D118" i="1"/>
  <c r="G118" i="1"/>
  <c r="J117" i="1"/>
  <c r="K117" i="1" s="1"/>
  <c r="E117" i="1"/>
  <c r="L116" i="1"/>
  <c r="L117" i="1" l="1"/>
  <c r="E118" i="1"/>
  <c r="J118" i="1"/>
  <c r="K118" i="1" s="1"/>
  <c r="C120" i="1"/>
  <c r="D119" i="1"/>
  <c r="H119" i="1"/>
  <c r="I119" i="1" s="1"/>
  <c r="G119" i="1"/>
  <c r="L118" i="1" l="1"/>
  <c r="D120" i="1"/>
  <c r="H120" i="1"/>
  <c r="I120" i="1" s="1"/>
  <c r="G120" i="1"/>
  <c r="C121" i="1"/>
  <c r="E119" i="1"/>
  <c r="J119" i="1"/>
  <c r="K119" i="1" s="1"/>
  <c r="L119" i="1" l="1"/>
  <c r="H121" i="1"/>
  <c r="I121" i="1" s="1"/>
  <c r="G121" i="1"/>
  <c r="C122" i="1"/>
  <c r="D121" i="1"/>
  <c r="J120" i="1"/>
  <c r="E120" i="1"/>
  <c r="L120" i="1" l="1"/>
  <c r="H122" i="1"/>
  <c r="I122" i="1" s="1"/>
  <c r="C123" i="1"/>
  <c r="G122" i="1"/>
  <c r="D122" i="1"/>
  <c r="J121" i="1"/>
  <c r="K121" i="1" s="1"/>
  <c r="E121" i="1"/>
  <c r="K120" i="1"/>
  <c r="L121" i="1" l="1"/>
  <c r="E122" i="1"/>
  <c r="J122" i="1"/>
  <c r="D123" i="1"/>
  <c r="G123" i="1"/>
  <c r="C124" i="1"/>
  <c r="H123" i="1"/>
  <c r="I123" i="1" s="1"/>
  <c r="L122" i="1" l="1"/>
  <c r="K122" i="1"/>
  <c r="D124" i="1"/>
  <c r="H124" i="1"/>
  <c r="I124" i="1" s="1"/>
  <c r="G124" i="1"/>
  <c r="C125" i="1"/>
  <c r="E123" i="1"/>
  <c r="J123" i="1"/>
  <c r="K123" i="1" s="1"/>
  <c r="L123" i="1" l="1"/>
  <c r="H125" i="1"/>
  <c r="I125" i="1" s="1"/>
  <c r="G125" i="1"/>
  <c r="C126" i="1"/>
  <c r="D125" i="1"/>
  <c r="J124" i="1"/>
  <c r="K124" i="1" s="1"/>
  <c r="E124" i="1"/>
  <c r="L124" i="1" l="1"/>
  <c r="J125" i="1"/>
  <c r="K125" i="1" s="1"/>
  <c r="E125" i="1"/>
  <c r="H126" i="1"/>
  <c r="I126" i="1" s="1"/>
  <c r="C127" i="1"/>
  <c r="D126" i="1"/>
  <c r="G126" i="1"/>
  <c r="L125" i="1" l="1"/>
  <c r="D127" i="1"/>
  <c r="C128" i="1"/>
  <c r="H127" i="1"/>
  <c r="I127" i="1" s="1"/>
  <c r="G127" i="1"/>
  <c r="E126" i="1"/>
  <c r="J126" i="1"/>
  <c r="K126" i="1" s="1"/>
  <c r="L126" i="1" l="1"/>
  <c r="E127" i="1"/>
  <c r="J127" i="1"/>
  <c r="D128" i="1"/>
  <c r="G128" i="1"/>
  <c r="C129" i="1"/>
  <c r="H128" i="1"/>
  <c r="I128" i="1" s="1"/>
  <c r="L127" i="1" l="1"/>
  <c r="H129" i="1"/>
  <c r="I129" i="1" s="1"/>
  <c r="G129" i="1"/>
  <c r="C130" i="1"/>
  <c r="D129" i="1"/>
  <c r="K127" i="1"/>
  <c r="J128" i="1"/>
  <c r="K128" i="1" s="1"/>
  <c r="E128" i="1"/>
  <c r="H130" i="1" l="1"/>
  <c r="I130" i="1" s="1"/>
  <c r="C131" i="1"/>
  <c r="G130" i="1"/>
  <c r="D130" i="1"/>
  <c r="L128" i="1"/>
  <c r="J129" i="1"/>
  <c r="E129" i="1"/>
  <c r="L129" i="1" l="1"/>
  <c r="K129" i="1"/>
  <c r="E130" i="1"/>
  <c r="J130" i="1"/>
  <c r="D131" i="1"/>
  <c r="C132" i="1"/>
  <c r="G131" i="1"/>
  <c r="H131" i="1"/>
  <c r="I131" i="1" s="1"/>
  <c r="L130" i="1" l="1"/>
  <c r="D132" i="1"/>
  <c r="C133" i="1"/>
  <c r="G132" i="1"/>
  <c r="H132" i="1"/>
  <c r="I132" i="1" s="1"/>
  <c r="K130" i="1"/>
  <c r="E131" i="1"/>
  <c r="J131" i="1"/>
  <c r="K131" i="1" s="1"/>
  <c r="L131" i="1" l="1"/>
  <c r="H133" i="1"/>
  <c r="I133" i="1" s="1"/>
  <c r="G133" i="1"/>
  <c r="D133" i="1"/>
  <c r="C134" i="1"/>
  <c r="J132" i="1"/>
  <c r="K132" i="1" s="1"/>
  <c r="E132" i="1"/>
  <c r="L132" i="1" l="1"/>
  <c r="H134" i="1"/>
  <c r="I134" i="1" s="1"/>
  <c r="C135" i="1"/>
  <c r="D134" i="1"/>
  <c r="G134" i="1"/>
  <c r="J133" i="1"/>
  <c r="E133" i="1"/>
  <c r="L133" i="1" l="1"/>
  <c r="E134" i="1"/>
  <c r="J134" i="1"/>
  <c r="K134" i="1" s="1"/>
  <c r="K133" i="1"/>
  <c r="F136" i="1"/>
  <c r="D135" i="1"/>
  <c r="H135" i="1"/>
  <c r="G135" i="1"/>
  <c r="G136" i="1" s="1"/>
  <c r="J135" i="1" l="1"/>
  <c r="J136" i="1" s="1"/>
  <c r="E135" i="1"/>
  <c r="D136" i="1"/>
  <c r="L134" i="1"/>
  <c r="I135" i="1"/>
  <c r="H136" i="1"/>
  <c r="K135" i="1" l="1"/>
  <c r="K13" i="1" s="1"/>
  <c r="E5" i="1" s="1"/>
  <c r="L135" i="1"/>
</calcChain>
</file>

<file path=xl/sharedStrings.xml><?xml version="1.0" encoding="utf-8"?>
<sst xmlns="http://schemas.openxmlformats.org/spreadsheetml/2006/main" count="85" uniqueCount="84">
  <si>
    <t>Tasa de Interés</t>
  </si>
  <si>
    <t>Avalúo</t>
  </si>
  <si>
    <t>Comision x Admon.</t>
  </si>
  <si>
    <t>IVA</t>
  </si>
  <si>
    <t>Valor de Inmueble</t>
  </si>
  <si>
    <t>Comisión</t>
  </si>
  <si>
    <t>Gastos Notariales</t>
  </si>
  <si>
    <t>Pago</t>
  </si>
  <si>
    <t>Saldo incial</t>
  </si>
  <si>
    <t>Interes</t>
  </si>
  <si>
    <t>IVA Intereses</t>
  </si>
  <si>
    <t>Amort</t>
  </si>
  <si>
    <t>Seguro vida</t>
  </si>
  <si>
    <t>Seguro daños</t>
  </si>
  <si>
    <t>IVA Seguro</t>
  </si>
  <si>
    <t>Com. Admon</t>
  </si>
  <si>
    <t>FLUJO CAT</t>
  </si>
  <si>
    <t>Pago Total</t>
  </si>
  <si>
    <t>Pago inicial (Comisión + Avalúo + Gastos Notariales + IVA)</t>
  </si>
  <si>
    <t>TOTAL</t>
  </si>
  <si>
    <t>Importe del Crédito</t>
  </si>
  <si>
    <t>Rango Menor</t>
  </si>
  <si>
    <t>Rango Mayor</t>
  </si>
  <si>
    <t>Porcentaje</t>
  </si>
  <si>
    <t>Aplicado</t>
  </si>
  <si>
    <t>Mayor</t>
  </si>
  <si>
    <t>Tope</t>
  </si>
  <si>
    <t>Monto</t>
  </si>
  <si>
    <t>cve_estado</t>
  </si>
  <si>
    <t>dl_estado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</si>
  <si>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</si>
  <si>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</si>
  <si>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</si>
  <si>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</si>
  <si>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</si>
  <si>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</si>
  <si>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</si>
  <si>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</si>
  <si>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</si>
  <si>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</si>
  <si>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</si>
  <si>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</si>
  <si>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</si>
  <si>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</si>
  <si>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</si>
  <si>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</si>
  <si>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</si>
  <si>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</si>
  <si>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</si>
  <si>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</si>
  <si>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</si>
  <si>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</si>
  <si>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</si>
  <si>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</si>
  <si>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</si>
  <si>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</si>
  <si>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</si>
  <si>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</si>
  <si>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</si>
  <si>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Tope H_Not</t>
  </si>
  <si>
    <t>CDMX</t>
  </si>
  <si>
    <t>BCN</t>
  </si>
  <si>
    <t>BCS</t>
  </si>
  <si>
    <t>Seguro Daños</t>
  </si>
  <si>
    <t>Seguro Vida</t>
  </si>
  <si>
    <t>Tabulador</t>
  </si>
  <si>
    <t>Zona Fronteriza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</si>
  <si>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</si>
  <si>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</si>
  <si>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</si>
  <si>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</si>
  <si>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</si>
  <si>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</si>
  <si>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</si>
  <si>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</si>
  <si>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</si>
  <si>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</si>
  <si>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Industrial</t>
  </si>
  <si>
    <t>Comercial</t>
  </si>
  <si>
    <t>A</t>
  </si>
  <si>
    <t>B</t>
  </si>
  <si>
    <t>Importe de crédito</t>
  </si>
  <si>
    <t xml:space="preserve">mensual  </t>
  </si>
  <si>
    <t xml:space="preserve">al millar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</si>
</sst>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;[Red]\-&quot;$&quot;#,##0"/>
    <numFmt numFmtId="43" formatCode="_-* #,##0.00_-;\-* #,##0.00_-;_-* &quot;-&quot;??_-;_-@_-"/>
    <numFmt numFmtId="164" formatCode="_-* #,##0_-;\-* #,##0_-;_-* &quot;-&quot;??_-;_-@_-"/>
    <numFmt numFmtId="165" formatCode="#,##0_ ;[Red]\-#,##0\ "/>
    <numFmt numFmtId="166" formatCode="#,##0.00_ ;[Red]\-#,##0.0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gray125">
        <fgColor theme="7" tint="0.39994506668294322"/>
        <bgColor indexed="65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7" tint="0.79998168889431442"/>
      </left>
      <right/>
      <top style="thick">
        <color theme="7" tint="0.79998168889431442"/>
      </top>
      <bottom/>
      <diagonal/>
    </border>
    <border>
      <left/>
      <right/>
      <top style="thick">
        <color theme="7" tint="0.79998168889431442"/>
      </top>
      <bottom/>
      <diagonal/>
    </border>
    <border>
      <left/>
      <right style="thick">
        <color theme="7" tint="0.79998168889431442"/>
      </right>
      <top style="thick">
        <color theme="7" tint="0.79998168889431442"/>
      </top>
      <bottom/>
      <diagonal/>
    </border>
    <border>
      <left style="thick">
        <color theme="7" tint="0.79998168889431442"/>
      </left>
      <right/>
      <top/>
      <bottom/>
      <diagonal/>
    </border>
    <border>
      <left/>
      <right style="thick">
        <color theme="7" tint="0.79998168889431442"/>
      </right>
      <top/>
      <bottom/>
      <diagonal/>
    </border>
    <border>
      <left style="thick">
        <color theme="7" tint="0.79998168889431442"/>
      </left>
      <right/>
      <top/>
      <bottom style="thick">
        <color theme="7" tint="0.79998168889431442"/>
      </bottom>
      <diagonal/>
    </border>
    <border>
      <left/>
      <right/>
      <top/>
      <bottom style="thick">
        <color theme="7" tint="0.79998168889431442"/>
      </bottom>
      <diagonal/>
    </border>
    <border>
      <left/>
      <right style="thick">
        <color theme="7" tint="0.79998168889431442"/>
      </right>
      <top/>
      <bottom style="thick">
        <color theme="7" tint="0.7999816888943144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6">
    <xf numFmtId="0" fontId="0" fillId="0" borderId="0" xfId="0"/>
    <xf numFmtId="10" fontId="0" fillId="0" borderId="0" xfId="2" applyNumberFormat="1" applyFont="1" applyBorder="1" applyAlignment="1">
      <alignment vertical="center"/>
    </xf>
    <xf numFmtId="16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0" fillId="4" borderId="0" xfId="0" applyNumberForma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20" xfId="0" applyNumberFormat="1" applyBorder="1"/>
    <xf numFmtId="166" fontId="0" fillId="0" borderId="0" xfId="0" applyNumberFormat="1" applyBorder="1"/>
    <xf numFmtId="10" fontId="0" fillId="0" borderId="0" xfId="0" applyNumberFormat="1" applyBorder="1"/>
    <xf numFmtId="3" fontId="0" fillId="0" borderId="21" xfId="0" applyNumberFormat="1" applyBorder="1"/>
    <xf numFmtId="166" fontId="0" fillId="0" borderId="22" xfId="0" applyNumberFormat="1" applyBorder="1"/>
    <xf numFmtId="0" fontId="0" fillId="0" borderId="23" xfId="0" applyBorder="1"/>
    <xf numFmtId="10" fontId="0" fillId="0" borderId="23" xfId="0" applyNumberFormat="1" applyBorder="1"/>
    <xf numFmtId="3" fontId="0" fillId="0" borderId="24" xfId="0" applyNumberFormat="1" applyBorder="1"/>
    <xf numFmtId="0" fontId="0" fillId="0" borderId="0" xfId="0" applyFont="1"/>
    <xf numFmtId="0" fontId="0" fillId="0" borderId="0" xfId="0" applyFont="1" applyBorder="1"/>
    <xf numFmtId="164" fontId="0" fillId="0" borderId="0" xfId="0" applyNumberFormat="1" applyFont="1"/>
    <xf numFmtId="0" fontId="0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10" fontId="0" fillId="0" borderId="25" xfId="0" applyNumberFormat="1" applyFont="1" applyFill="1" applyBorder="1" applyAlignment="1" applyProtection="1">
      <alignment vertical="center"/>
      <protection hidden="1"/>
    </xf>
    <xf numFmtId="0" fontId="9" fillId="0" borderId="25" xfId="0" applyFont="1" applyFill="1" applyBorder="1" applyAlignment="1" applyProtection="1">
      <alignment horizontal="right" vertical="center"/>
      <protection hidden="1"/>
    </xf>
    <xf numFmtId="164" fontId="8" fillId="0" borderId="26" xfId="0" applyNumberFormat="1" applyFont="1" applyFill="1" applyBorder="1" applyAlignment="1" applyProtection="1">
      <alignment vertical="center"/>
      <protection hidden="1"/>
    </xf>
    <xf numFmtId="0" fontId="0" fillId="0" borderId="26" xfId="0" applyFont="1" applyBorder="1" applyAlignment="1" applyProtection="1">
      <alignment horizontal="right" vertical="center"/>
      <protection hidden="1"/>
    </xf>
    <xf numFmtId="164" fontId="8" fillId="0" borderId="26" xfId="0" applyNumberFormat="1" applyFont="1" applyBorder="1" applyAlignment="1" applyProtection="1">
      <alignment vertical="center"/>
      <protection hidden="1"/>
    </xf>
    <xf numFmtId="0" fontId="7" fillId="0" borderId="26" xfId="0" applyFont="1" applyFill="1" applyBorder="1" applyAlignment="1" applyProtection="1">
      <alignment horizontal="right" vertical="center"/>
      <protection hidden="1"/>
    </xf>
    <xf numFmtId="9" fontId="0" fillId="0" borderId="26" xfId="2" applyFont="1" applyFill="1" applyBorder="1" applyAlignment="1" applyProtection="1">
      <alignment vertical="center"/>
      <protection hidden="1"/>
    </xf>
    <xf numFmtId="4" fontId="5" fillId="5" borderId="25" xfId="0" applyNumberFormat="1" applyFont="1" applyFill="1" applyBorder="1" applyAlignment="1" applyProtection="1">
      <alignment horizontal="center" vertical="center"/>
      <protection locked="0"/>
    </xf>
    <xf numFmtId="4" fontId="5" fillId="5" borderId="26" xfId="0" applyNumberFormat="1" applyFont="1" applyFill="1" applyBorder="1" applyAlignment="1" applyProtection="1">
      <alignment horizontal="center" vertical="center"/>
      <protection locked="0"/>
    </xf>
    <xf numFmtId="10" fontId="0" fillId="5" borderId="26" xfId="0" applyNumberFormat="1" applyFont="1" applyFill="1" applyBorder="1" applyAlignment="1" applyProtection="1">
      <alignment vertical="center"/>
      <protection locked="0"/>
    </xf>
    <xf numFmtId="6" fontId="0" fillId="5" borderId="26" xfId="0" applyNumberFormat="1" applyFont="1" applyFill="1" applyBorder="1" applyAlignment="1" applyProtection="1">
      <alignment vertical="center"/>
      <protection locked="0"/>
    </xf>
    <xf numFmtId="2" fontId="0" fillId="5" borderId="26" xfId="0" applyNumberFormat="1" applyFont="1" applyFill="1" applyBorder="1" applyAlignment="1" applyProtection="1">
      <alignment vertical="center"/>
      <protection locked="0"/>
    </xf>
    <xf numFmtId="2" fontId="5" fillId="5" borderId="26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Font="1" applyProtection="1">
      <protection hidden="1"/>
    </xf>
    <xf numFmtId="0" fontId="0" fillId="0" borderId="25" xfId="0" applyFont="1" applyBorder="1" applyProtection="1">
      <protection hidden="1"/>
    </xf>
    <xf numFmtId="0" fontId="5" fillId="0" borderId="25" xfId="0" applyFont="1" applyFill="1" applyBorder="1" applyAlignment="1" applyProtection="1">
      <alignment horizontal="right" vertical="center"/>
      <protection hidden="1"/>
    </xf>
    <xf numFmtId="0" fontId="0" fillId="0" borderId="26" xfId="0" applyFont="1" applyBorder="1" applyProtection="1">
      <protection hidden="1"/>
    </xf>
    <xf numFmtId="0" fontId="5" fillId="0" borderId="26" xfId="0" applyFont="1" applyFill="1" applyBorder="1" applyAlignment="1" applyProtection="1">
      <alignment horizontal="right" vertical="center"/>
      <protection hidden="1"/>
    </xf>
    <xf numFmtId="0" fontId="0" fillId="0" borderId="0" xfId="0" applyFont="1" applyBorder="1" applyProtection="1">
      <protection hidden="1"/>
    </xf>
    <xf numFmtId="0" fontId="0" fillId="0" borderId="0" xfId="0" applyFont="1" applyBorder="1" applyAlignment="1" applyProtection="1">
      <alignment vertical="center"/>
      <protection hidden="1"/>
    </xf>
    <xf numFmtId="0" fontId="0" fillId="0" borderId="25" xfId="0" applyFont="1" applyFill="1" applyBorder="1" applyAlignment="1" applyProtection="1">
      <alignment horizontal="right" vertical="center"/>
      <protection hidden="1"/>
    </xf>
    <xf numFmtId="0" fontId="0" fillId="0" borderId="26" xfId="0" applyFont="1" applyFill="1" applyBorder="1" applyAlignment="1" applyProtection="1">
      <alignment horizontal="right" vertical="center"/>
      <protection hidden="1"/>
    </xf>
    <xf numFmtId="0" fontId="0" fillId="0" borderId="26" xfId="0" applyFont="1" applyFill="1" applyBorder="1" applyAlignment="1" applyProtection="1">
      <alignment vertical="center" wrapText="1"/>
      <protection hidden="1"/>
    </xf>
    <xf numFmtId="0" fontId="0" fillId="0" borderId="25" xfId="0" applyFont="1" applyBorder="1" applyAlignment="1" applyProtection="1">
      <alignment vertical="center"/>
      <protection hidden="1"/>
    </xf>
    <xf numFmtId="9" fontId="6" fillId="0" borderId="26" xfId="0" applyNumberFormat="1" applyFont="1" applyFill="1" applyBorder="1" applyAlignment="1" applyProtection="1">
      <alignment horizontal="left" vertical="center"/>
      <protection hidden="1"/>
    </xf>
    <xf numFmtId="0" fontId="0" fillId="0" borderId="26" xfId="0" applyFont="1" applyBorder="1" applyAlignment="1" applyProtection="1">
      <alignment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hidden="1"/>
    </xf>
    <xf numFmtId="10" fontId="5" fillId="0" borderId="0" xfId="3" applyNumberFormat="1" applyFont="1" applyFill="1" applyBorder="1" applyAlignment="1" applyProtection="1">
      <alignment horizontal="center" vertical="center"/>
      <protection hidden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Fill="1" applyBorder="1" applyAlignment="1" applyProtection="1">
      <alignment horizontal="center" vertical="center" wrapText="1"/>
      <protection hidden="1"/>
    </xf>
    <xf numFmtId="0" fontId="4" fillId="2" borderId="3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vertical="center"/>
      <protection hidden="1"/>
    </xf>
    <xf numFmtId="165" fontId="4" fillId="2" borderId="0" xfId="0" applyNumberFormat="1" applyFont="1" applyFill="1" applyBorder="1" applyAlignment="1" applyProtection="1">
      <alignment vertical="center" wrapText="1"/>
      <protection hidden="1"/>
    </xf>
    <xf numFmtId="164" fontId="4" fillId="2" borderId="1" xfId="1" applyNumberFormat="1" applyFont="1" applyFill="1" applyBorder="1" applyAlignment="1" applyProtection="1">
      <alignment vertical="center" wrapText="1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0" fillId="0" borderId="5" xfId="0" applyNumberFormat="1" applyFont="1" applyBorder="1" applyProtection="1">
      <protection hidden="1"/>
    </xf>
    <xf numFmtId="164" fontId="0" fillId="0" borderId="6" xfId="0" applyNumberFormat="1" applyFont="1" applyBorder="1" applyProtection="1">
      <protection hidden="1"/>
    </xf>
    <xf numFmtId="164" fontId="0" fillId="0" borderId="7" xfId="0" applyNumberFormat="1" applyFont="1" applyBorder="1" applyProtection="1">
      <protection hidden="1"/>
    </xf>
    <xf numFmtId="164" fontId="5" fillId="0" borderId="6" xfId="0" applyNumberFormat="1" applyFont="1" applyBorder="1" applyProtection="1">
      <protection hidden="1"/>
    </xf>
    <xf numFmtId="164" fontId="0" fillId="0" borderId="6" xfId="0" applyNumberFormat="1" applyFont="1" applyFill="1" applyBorder="1" applyProtection="1">
      <protection hidden="1"/>
    </xf>
    <xf numFmtId="164" fontId="0" fillId="0" borderId="0" xfId="0" applyNumberFormat="1" applyFont="1" applyBorder="1" applyProtection="1">
      <protection hidden="1"/>
    </xf>
    <xf numFmtId="164" fontId="5" fillId="0" borderId="6" xfId="1" applyNumberFormat="1" applyFont="1" applyBorder="1" applyProtection="1">
      <protection hidden="1"/>
    </xf>
    <xf numFmtId="0" fontId="0" fillId="0" borderId="8" xfId="0" applyFont="1" applyBorder="1" applyAlignment="1" applyProtection="1">
      <alignment horizontal="center"/>
      <protection hidden="1"/>
    </xf>
    <xf numFmtId="164" fontId="0" fillId="0" borderId="9" xfId="0" applyNumberFormat="1" applyFont="1" applyBorder="1" applyProtection="1">
      <protection hidden="1"/>
    </xf>
    <xf numFmtId="164" fontId="0" fillId="0" borderId="10" xfId="0" applyNumberFormat="1" applyFont="1" applyBorder="1" applyProtection="1">
      <protection hidden="1"/>
    </xf>
    <xf numFmtId="164" fontId="5" fillId="0" borderId="10" xfId="0" applyNumberFormat="1" applyFont="1" applyBorder="1" applyProtection="1">
      <protection hidden="1"/>
    </xf>
    <xf numFmtId="164" fontId="0" fillId="0" borderId="10" xfId="0" applyNumberFormat="1" applyFont="1" applyFill="1" applyBorder="1" applyProtection="1">
      <protection hidden="1"/>
    </xf>
    <xf numFmtId="164" fontId="5" fillId="0" borderId="10" xfId="1" applyNumberFormat="1" applyFont="1" applyBorder="1" applyProtection="1">
      <protection hidden="1"/>
    </xf>
    <xf numFmtId="164" fontId="0" fillId="0" borderId="9" xfId="1" applyNumberFormat="1" applyFont="1" applyBorder="1" applyProtection="1">
      <protection hidden="1"/>
    </xf>
    <xf numFmtId="164" fontId="0" fillId="0" borderId="10" xfId="1" applyNumberFormat="1" applyFont="1" applyBorder="1" applyProtection="1">
      <protection hidden="1"/>
    </xf>
    <xf numFmtId="164" fontId="0" fillId="0" borderId="10" xfId="1" applyNumberFormat="1" applyFont="1" applyFill="1" applyBorder="1" applyProtection="1">
      <protection hidden="1"/>
    </xf>
    <xf numFmtId="164" fontId="0" fillId="0" borderId="0" xfId="1" applyNumberFormat="1" applyFont="1" applyBorder="1" applyProtection="1"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2" xfId="1" applyNumberFormat="1" applyFont="1" applyBorder="1" applyProtection="1">
      <protection hidden="1"/>
    </xf>
    <xf numFmtId="164" fontId="0" fillId="0" borderId="13" xfId="1" applyNumberFormat="1" applyFont="1" applyBorder="1" applyProtection="1">
      <protection hidden="1"/>
    </xf>
    <xf numFmtId="164" fontId="0" fillId="0" borderId="14" xfId="0" applyNumberFormat="1" applyFont="1" applyBorder="1" applyProtection="1">
      <protection hidden="1"/>
    </xf>
    <xf numFmtId="164" fontId="5" fillId="0" borderId="13" xfId="1" applyNumberFormat="1" applyFont="1" applyBorder="1" applyProtection="1">
      <protection hidden="1"/>
    </xf>
    <xf numFmtId="164" fontId="5" fillId="0" borderId="13" xfId="0" applyNumberFormat="1" applyFont="1" applyBorder="1" applyProtection="1">
      <protection hidden="1"/>
    </xf>
    <xf numFmtId="164" fontId="0" fillId="0" borderId="13" xfId="1" applyNumberFormat="1" applyFont="1" applyFill="1" applyBorder="1" applyProtection="1">
      <protection hidden="1"/>
    </xf>
    <xf numFmtId="164" fontId="0" fillId="0" borderId="14" xfId="1" applyNumberFormat="1" applyFont="1" applyBorder="1" applyProtection="1">
      <protection hidden="1"/>
    </xf>
    <xf numFmtId="164" fontId="4" fillId="3" borderId="16" xfId="0" applyNumberFormat="1" applyFont="1" applyFill="1" applyBorder="1" applyAlignment="1" applyProtection="1">
      <alignment vertical="center"/>
      <protection hidden="1"/>
    </xf>
    <xf numFmtId="0" fontId="4" fillId="3" borderId="16" xfId="0" applyFont="1" applyFill="1" applyBorder="1" applyAlignment="1" applyProtection="1">
      <alignment vertical="center"/>
      <protection hidden="1"/>
    </xf>
    <xf numFmtId="0" fontId="4" fillId="3" borderId="15" xfId="0" applyFont="1" applyFill="1" applyBorder="1" applyAlignment="1" applyProtection="1">
      <alignment horizontal="center" vertical="center"/>
      <protection hidden="1"/>
    </xf>
    <xf numFmtId="0" fontId="4" fillId="3" borderId="16" xfId="0" applyFont="1" applyFill="1" applyBorder="1" applyAlignment="1" applyProtection="1">
      <alignment horizontal="center" vertical="center"/>
      <protection hidden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">
    <cellStyle name="Millares" xfId="1" builtinId="3"/>
    <cellStyle name="Normal" xfId="0" builtinId="0"/>
    <cellStyle name="Porcentaje" xfId="2" builtinId="5"/>
    <cellStyle name="Porcentu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5" fmlaLink="Parametros!$G$3" fmlaRange="Parametros!$H$4:$H$13" noThreeD="1" sel="5" val="2"/>
</file>

<file path=xl/ctrlProps/ctrlProp2.xml><?xml version="1.0" encoding="utf-8"?>
<formControlPr xmlns="http://schemas.microsoft.com/office/spreadsheetml/2009/9/main" objectType="Drop" dropStyle="combo" dx="25" fmlaLink="Parametros!$G$16" fmlaRange="Parametros!$H$17:$H$18" noThreeD="1" sel="2" val="0"/>
</file>

<file path=xl/ctrlProps/ctrlProp3.xml><?xml version="1.0" encoding="utf-8"?>
<formControlPr xmlns="http://schemas.microsoft.com/office/spreadsheetml/2009/9/main" objectType="Drop" dropStyle="combo" dx="25" fmlaLink="Parametros!$B$19" fmlaRange="Parametros!$C$21:$C$52" noThreeD="1" sel="19" val="14"/>
</file>

<file path=xl/ctrlProps/ctrlProp4.xml><?xml version="1.0" encoding="utf-8"?>
<formControlPr xmlns="http://schemas.microsoft.com/office/spreadsheetml/2009/9/main" objectType="CheckBox" fmlaLink="Parametros!$C$17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43703</xdr:colOff>
      <xdr:row>4</xdr:row>
      <xdr:rowOff>182283</xdr:rowOff>
    </xdr:from>
    <xdr:to>
      <xdr:col>11</xdr:col>
      <xdr:colOff>539003</xdr:colOff>
      <xdr:row>10</xdr:row>
      <xdr:rowOff>79936</xdr:rowOff>
    </xdr:to>
    <xdr:sp macro="" textlink="">
      <xdr:nvSpPr>
        <xdr:cNvPr id="2" name="Rectángulo 1"/>
        <xdr:cNvSpPr/>
      </xdr:nvSpPr>
      <xdr:spPr>
        <a:xfrm>
          <a:off x="7484409" y="929342"/>
          <a:ext cx="1451535" cy="1197535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5</xdr:row>
          <xdr:rowOff>66675</xdr:rowOff>
        </xdr:from>
        <xdr:to>
          <xdr:col>11</xdr:col>
          <xdr:colOff>428625</xdr:colOff>
          <xdr:row>6</xdr:row>
          <xdr:rowOff>66675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6</xdr:row>
          <xdr:rowOff>219075</xdr:rowOff>
        </xdr:from>
        <xdr:to>
          <xdr:col>11</xdr:col>
          <xdr:colOff>428625</xdr:colOff>
          <xdr:row>7</xdr:row>
          <xdr:rowOff>209550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8</xdr:row>
          <xdr:rowOff>142875</xdr:rowOff>
        </xdr:from>
        <xdr:to>
          <xdr:col>11</xdr:col>
          <xdr:colOff>428625</xdr:colOff>
          <xdr:row>9</xdr:row>
          <xdr:rowOff>142875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11</xdr:row>
          <xdr:rowOff>0</xdr:rowOff>
        </xdr:from>
        <xdr:to>
          <xdr:col>5</xdr:col>
          <xdr:colOff>47625</xdr:colOff>
          <xdr:row>12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Zona Fronteriza</a:t>
              </a:r>
            </a:p>
          </xdr:txBody>
        </xdr:sp>
        <xdr:clientData fLocksWithSheet="0"/>
      </xdr:twoCellAnchor>
    </mc:Choice>
    <mc:Fallback/>
  </mc:AlternateContent>
  <xdr:oneCellAnchor>
    <xdr:from>
      <xdr:col>8</xdr:col>
      <xdr:colOff>847894</xdr:colOff>
      <xdr:row>5</xdr:row>
      <xdr:rowOff>92636</xdr:rowOff>
    </xdr:from>
    <xdr:ext cx="302968" cy="172227"/>
    <xdr:sp macro="" textlink="">
      <xdr:nvSpPr>
        <xdr:cNvPr id="3" name="CuadroTexto 2"/>
        <xdr:cNvSpPr txBox="1"/>
      </xdr:nvSpPr>
      <xdr:spPr>
        <a:xfrm>
          <a:off x="7332365" y="1056342"/>
          <a:ext cx="302968" cy="172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100"/>
            <a:t>Plazo</a:t>
          </a:r>
        </a:p>
      </xdr:txBody>
    </xdr:sp>
    <xdr:clientData/>
  </xdr:oneCellAnchor>
  <xdr:oneCellAnchor>
    <xdr:from>
      <xdr:col>8</xdr:col>
      <xdr:colOff>880644</xdr:colOff>
      <xdr:row>7</xdr:row>
      <xdr:rowOff>28389</xdr:rowOff>
    </xdr:from>
    <xdr:ext cx="244939" cy="172227"/>
    <xdr:sp macro="" textlink="">
      <xdr:nvSpPr>
        <xdr:cNvPr id="9" name="CuadroTexto 8"/>
        <xdr:cNvSpPr txBox="1"/>
      </xdr:nvSpPr>
      <xdr:spPr>
        <a:xfrm>
          <a:off x="7365115" y="1425389"/>
          <a:ext cx="244939" cy="172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100"/>
            <a:t>Giro</a:t>
          </a:r>
        </a:p>
      </xdr:txBody>
    </xdr:sp>
    <xdr:clientData/>
  </xdr:oneCellAnchor>
  <xdr:oneCellAnchor>
    <xdr:from>
      <xdr:col>8</xdr:col>
      <xdr:colOff>805703</xdr:colOff>
      <xdr:row>8</xdr:row>
      <xdr:rowOff>181536</xdr:rowOff>
    </xdr:from>
    <xdr:ext cx="387350" cy="172227"/>
    <xdr:sp macro="" textlink="">
      <xdr:nvSpPr>
        <xdr:cNvPr id="10" name="CuadroTexto 9"/>
        <xdr:cNvSpPr txBox="1"/>
      </xdr:nvSpPr>
      <xdr:spPr>
        <a:xfrm>
          <a:off x="7290174" y="1795183"/>
          <a:ext cx="387350" cy="17222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100"/>
            <a:t>Estado</a:t>
          </a:r>
        </a:p>
      </xdr:txBody>
    </xdr:sp>
    <xdr:clientData/>
  </xdr:oneCellAnchor>
  <xdr:twoCellAnchor editAs="oneCell">
    <xdr:from>
      <xdr:col>8</xdr:col>
      <xdr:colOff>366553</xdr:colOff>
      <xdr:row>1</xdr:row>
      <xdr:rowOff>7470</xdr:rowOff>
    </xdr:from>
    <xdr:to>
      <xdr:col>12</xdr:col>
      <xdr:colOff>14277</xdr:colOff>
      <xdr:row>3</xdr:row>
      <xdr:rowOff>43076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1024" y="194235"/>
          <a:ext cx="2516429" cy="46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M136"/>
  <sheetViews>
    <sheetView showGridLines="0" showRowColHeaders="0" tabSelected="1" zoomScale="85" zoomScaleNormal="85" workbookViewId="0">
      <pane ySplit="14" topLeftCell="A63" activePane="bottomLeft" state="frozen"/>
      <selection pane="bottomLeft" activeCell="D3" sqref="D3"/>
    </sheetView>
  </sheetViews>
  <sheetFormatPr baseColWidth="10" defaultColWidth="10.85546875" defaultRowHeight="15" x14ac:dyDescent="0.25"/>
  <cols>
    <col min="1" max="1" width="2.5703125" style="23" customWidth="1"/>
    <col min="2" max="2" width="8" style="23" customWidth="1"/>
    <col min="3" max="10" width="13.5703125" style="23" customWidth="1"/>
    <col min="11" max="11" width="13.5703125" style="23" hidden="1" customWidth="1"/>
    <col min="12" max="12" width="13.5703125" style="23" customWidth="1"/>
    <col min="13" max="13" width="2.5703125" style="23" customWidth="1"/>
    <col min="14" max="15" width="10.85546875" style="23"/>
    <col min="16" max="16" width="11.42578125" style="23" bestFit="1" customWidth="1"/>
    <col min="17" max="16384" width="10.85546875" style="23"/>
  </cols>
  <sheetData>
    <row r="1" spans="1:13" s="42" customFormat="1" x14ac:dyDescent="0.25"/>
    <row r="2" spans="1:13" ht="17.100000000000001" customHeight="1" x14ac:dyDescent="0.25">
      <c r="A2" s="42"/>
      <c r="B2" s="43"/>
      <c r="C2" s="44" t="s">
        <v>4</v>
      </c>
      <c r="D2" s="36">
        <v>5000000</v>
      </c>
      <c r="E2" s="52"/>
      <c r="F2" s="24"/>
    </row>
    <row r="3" spans="1:13" ht="17.100000000000001" customHeight="1" x14ac:dyDescent="0.25">
      <c r="A3" s="42"/>
      <c r="B3" s="45"/>
      <c r="C3" s="46" t="s">
        <v>81</v>
      </c>
      <c r="D3" s="37">
        <v>3750000</v>
      </c>
      <c r="E3" s="53" t="str">
        <f>"% Fin:  "&amp;TEXT(D3/D2,"0%")</f>
        <v>% Fin:  75%</v>
      </c>
      <c r="F3" s="24"/>
      <c r="J3" s="25"/>
    </row>
    <row r="4" spans="1:13" ht="9.9499999999999993" customHeight="1" x14ac:dyDescent="0.25">
      <c r="A4" s="42"/>
      <c r="B4" s="47"/>
      <c r="C4" s="48"/>
      <c r="D4" s="26"/>
      <c r="E4" s="48"/>
      <c r="F4" s="24"/>
      <c r="J4" s="25"/>
    </row>
    <row r="5" spans="1:13" ht="17.100000000000001" customHeight="1" x14ac:dyDescent="0.25">
      <c r="A5" s="42"/>
      <c r="B5" s="43"/>
      <c r="C5" s="49" t="s">
        <v>0</v>
      </c>
      <c r="D5" s="29">
        <v>0.125</v>
      </c>
      <c r="E5" s="30" t="str">
        <f>"CAT:  "&amp;TEXT(CAT,"0.00%")</f>
        <v>CAT:  15.86%</v>
      </c>
      <c r="F5" s="24"/>
    </row>
    <row r="6" spans="1:13" ht="17.100000000000001" customHeight="1" x14ac:dyDescent="0.25">
      <c r="A6" s="42"/>
      <c r="B6" s="45"/>
      <c r="C6" s="50" t="s">
        <v>5</v>
      </c>
      <c r="D6" s="38">
        <v>0.02</v>
      </c>
      <c r="E6" s="31">
        <f>D3*D6</f>
        <v>75000</v>
      </c>
      <c r="F6" s="24"/>
    </row>
    <row r="7" spans="1:13" ht="17.100000000000001" customHeight="1" x14ac:dyDescent="0.25">
      <c r="A7" s="42"/>
      <c r="B7" s="45"/>
      <c r="C7" s="50" t="s">
        <v>1</v>
      </c>
      <c r="D7" s="38">
        <v>2.5000000000000001E-3</v>
      </c>
      <c r="E7" s="31">
        <f>(D2*D7)</f>
        <v>12500</v>
      </c>
      <c r="F7" s="24"/>
      <c r="J7" s="26"/>
      <c r="K7" s="24"/>
      <c r="L7" s="27"/>
      <c r="M7" s="28"/>
    </row>
    <row r="8" spans="1:13" ht="17.100000000000001" customHeight="1" x14ac:dyDescent="0.25">
      <c r="A8" s="42"/>
      <c r="B8" s="45"/>
      <c r="C8" s="32" t="s">
        <v>6</v>
      </c>
      <c r="D8" s="32" t="s">
        <v>65</v>
      </c>
      <c r="E8" s="33">
        <f>CHOOSE(TOPE,MIN(VLOOKUP($D$3,H_Not,3,1)*$D$3,VLOOKUP($D$3,H_Not,4,1)),VLOOKUP($D$3,H_Not,3,1)*$D$3)</f>
        <v>18750</v>
      </c>
      <c r="F8" s="24"/>
    </row>
    <row r="9" spans="1:13" ht="17.100000000000001" customHeight="1" x14ac:dyDescent="0.25">
      <c r="A9" s="42"/>
      <c r="B9" s="45"/>
      <c r="C9" s="50" t="s">
        <v>2</v>
      </c>
      <c r="D9" s="39">
        <v>0</v>
      </c>
      <c r="E9" s="34" t="s">
        <v>82</v>
      </c>
      <c r="F9" s="24"/>
    </row>
    <row r="10" spans="1:13" ht="17.100000000000001" customHeight="1" x14ac:dyDescent="0.25">
      <c r="A10" s="42"/>
      <c r="B10" s="51"/>
      <c r="C10" s="50" t="s">
        <v>63</v>
      </c>
      <c r="D10" s="40">
        <v>0.5</v>
      </c>
      <c r="E10" s="34" t="s">
        <v>83</v>
      </c>
      <c r="F10" s="24"/>
    </row>
    <row r="11" spans="1:13" ht="17.100000000000001" customHeight="1" x14ac:dyDescent="0.25">
      <c r="A11" s="42"/>
      <c r="B11" s="51"/>
      <c r="C11" s="46" t="s">
        <v>64</v>
      </c>
      <c r="D11" s="41">
        <v>0</v>
      </c>
      <c r="E11" s="34" t="s">
        <v>83</v>
      </c>
      <c r="F11" s="24"/>
    </row>
    <row r="12" spans="1:13" ht="17.100000000000001" customHeight="1" x14ac:dyDescent="0.25">
      <c r="A12" s="42"/>
      <c r="B12" s="45"/>
      <c r="C12" s="50" t="s">
        <v>3</v>
      </c>
      <c r="D12" s="35">
        <f>IF(ZFr,11%,16%)</f>
        <v>0.16</v>
      </c>
      <c r="E12" s="54"/>
      <c r="F12" s="24"/>
      <c r="M12" s="1"/>
    </row>
    <row r="13" spans="1:13" s="42" customFormat="1" x14ac:dyDescent="0.25">
      <c r="J13" s="55"/>
      <c r="K13" s="56">
        <f>(1+IRR($K$15:$K$135,0))^12-1</f>
        <v>0.15861307476220143</v>
      </c>
    </row>
    <row r="14" spans="1:13" s="42" customFormat="1" x14ac:dyDescent="0.25">
      <c r="B14" s="57" t="s">
        <v>7</v>
      </c>
      <c r="C14" s="58" t="s">
        <v>8</v>
      </c>
      <c r="D14" s="58" t="s">
        <v>9</v>
      </c>
      <c r="E14" s="58" t="s">
        <v>10</v>
      </c>
      <c r="F14" s="58" t="s">
        <v>11</v>
      </c>
      <c r="G14" s="58" t="s">
        <v>12</v>
      </c>
      <c r="H14" s="58" t="s">
        <v>13</v>
      </c>
      <c r="I14" s="58" t="s">
        <v>14</v>
      </c>
      <c r="J14" s="59" t="s">
        <v>15</v>
      </c>
      <c r="K14" s="59" t="s">
        <v>16</v>
      </c>
      <c r="L14" s="59" t="s">
        <v>17</v>
      </c>
    </row>
    <row r="15" spans="1:13" s="42" customFormat="1" x14ac:dyDescent="0.25">
      <c r="B15" s="60" t="s">
        <v>18</v>
      </c>
      <c r="C15" s="61"/>
      <c r="D15" s="61"/>
      <c r="E15" s="61"/>
      <c r="F15" s="61"/>
      <c r="G15" s="61"/>
      <c r="H15" s="61"/>
      <c r="I15" s="61"/>
      <c r="J15" s="61"/>
      <c r="K15" s="62">
        <f>-D3+E6</f>
        <v>-3675000</v>
      </c>
      <c r="L15" s="63">
        <f>SUM(E6:E8)*(1+D12)</f>
        <v>123249.99999999999</v>
      </c>
    </row>
    <row r="16" spans="1:13" s="42" customFormat="1" x14ac:dyDescent="0.25">
      <c r="B16" s="64">
        <v>1</v>
      </c>
      <c r="C16" s="65">
        <f>D3</f>
        <v>3750000</v>
      </c>
      <c r="D16" s="66">
        <f t="shared" ref="D16:D47" si="0">C16*$D$5/12</f>
        <v>39062.5</v>
      </c>
      <c r="E16" s="67">
        <f t="shared" ref="E16:E47" si="1">D16*$D$12</f>
        <v>6250</v>
      </c>
      <c r="F16" s="67">
        <f t="shared" ref="F16:F47" si="2">IFERROR(PPMT($D$5/12,B16,Plazo,-$C$16),0)</f>
        <v>45304.7683453094</v>
      </c>
      <c r="G16" s="66">
        <f t="shared" ref="G16:G47" si="3">C16*$D$11/1000</f>
        <v>0</v>
      </c>
      <c r="H16" s="68">
        <f t="shared" ref="H16:H47" si="4">IF(C16&lt;0.01,0,($D$2*$D$10/1000)*1.0802)</f>
        <v>2700.5</v>
      </c>
      <c r="I16" s="68">
        <f t="shared" ref="I16:I47" si="5">H16*$D$12</f>
        <v>432.08</v>
      </c>
      <c r="J16" s="69">
        <f t="shared" ref="J16:J47" si="6">IF(D16&lt;0.01,0,$D$9)</f>
        <v>0</v>
      </c>
      <c r="K16" s="70">
        <f t="shared" ref="K16:K79" si="7">D16+F16+G16+H16+J16</f>
        <v>87067.768345309392</v>
      </c>
      <c r="L16" s="71">
        <f>D16+F16+G16+H16+J16+E16+I16</f>
        <v>93749.848345309394</v>
      </c>
    </row>
    <row r="17" spans="2:12" s="42" customFormat="1" x14ac:dyDescent="0.25">
      <c r="B17" s="72">
        <v>2</v>
      </c>
      <c r="C17" s="73">
        <f t="shared" ref="C17:C27" si="8">C16-F16</f>
        <v>3704695.2316546906</v>
      </c>
      <c r="D17" s="74">
        <f t="shared" si="0"/>
        <v>38590.575329736363</v>
      </c>
      <c r="E17" s="70">
        <f t="shared" si="1"/>
        <v>6174.4920527578179</v>
      </c>
      <c r="F17" s="70">
        <f t="shared" si="2"/>
        <v>45776.693015573037</v>
      </c>
      <c r="G17" s="74">
        <f t="shared" si="3"/>
        <v>0</v>
      </c>
      <c r="H17" s="75">
        <f t="shared" si="4"/>
        <v>2700.5</v>
      </c>
      <c r="I17" s="75">
        <f t="shared" si="5"/>
        <v>432.08</v>
      </c>
      <c r="J17" s="76">
        <f t="shared" si="6"/>
        <v>0</v>
      </c>
      <c r="K17" s="70">
        <f t="shared" si="7"/>
        <v>87067.768345309392</v>
      </c>
      <c r="L17" s="77">
        <f t="shared" ref="L17:L80" si="9">D17+F17+G17+H17+J17+E17+I17</f>
        <v>93674.340398067216</v>
      </c>
    </row>
    <row r="18" spans="2:12" s="42" customFormat="1" x14ac:dyDescent="0.25">
      <c r="B18" s="72">
        <v>3</v>
      </c>
      <c r="C18" s="73">
        <f t="shared" si="8"/>
        <v>3658918.5386391175</v>
      </c>
      <c r="D18" s="74">
        <f t="shared" si="0"/>
        <v>38113.734777490805</v>
      </c>
      <c r="E18" s="70">
        <f t="shared" si="1"/>
        <v>6098.1975643985288</v>
      </c>
      <c r="F18" s="70">
        <f t="shared" si="2"/>
        <v>46253.533567818595</v>
      </c>
      <c r="G18" s="74">
        <f t="shared" si="3"/>
        <v>0</v>
      </c>
      <c r="H18" s="75">
        <f t="shared" si="4"/>
        <v>2700.5</v>
      </c>
      <c r="I18" s="75">
        <f t="shared" si="5"/>
        <v>432.08</v>
      </c>
      <c r="J18" s="76">
        <f t="shared" si="6"/>
        <v>0</v>
      </c>
      <c r="K18" s="70">
        <f t="shared" si="7"/>
        <v>87067.768345309392</v>
      </c>
      <c r="L18" s="77">
        <f t="shared" si="9"/>
        <v>93598.045909707929</v>
      </c>
    </row>
    <row r="19" spans="2:12" s="42" customFormat="1" x14ac:dyDescent="0.25">
      <c r="B19" s="72">
        <v>4</v>
      </c>
      <c r="C19" s="73">
        <f t="shared" si="8"/>
        <v>3612665.0050712987</v>
      </c>
      <c r="D19" s="74">
        <f t="shared" si="0"/>
        <v>37631.927136159364</v>
      </c>
      <c r="E19" s="70">
        <f t="shared" si="1"/>
        <v>6021.1083417854979</v>
      </c>
      <c r="F19" s="70">
        <f t="shared" si="2"/>
        <v>46735.341209150036</v>
      </c>
      <c r="G19" s="74">
        <f t="shared" si="3"/>
        <v>0</v>
      </c>
      <c r="H19" s="75">
        <f t="shared" si="4"/>
        <v>2700.5</v>
      </c>
      <c r="I19" s="75">
        <f t="shared" si="5"/>
        <v>432.08</v>
      </c>
      <c r="J19" s="76">
        <f t="shared" si="6"/>
        <v>0</v>
      </c>
      <c r="K19" s="70">
        <f t="shared" si="7"/>
        <v>87067.768345309392</v>
      </c>
      <c r="L19" s="77">
        <f t="shared" si="9"/>
        <v>93520.956687094891</v>
      </c>
    </row>
    <row r="20" spans="2:12" s="42" customFormat="1" x14ac:dyDescent="0.25">
      <c r="B20" s="72">
        <v>5</v>
      </c>
      <c r="C20" s="73">
        <f t="shared" si="8"/>
        <v>3565929.6638621488</v>
      </c>
      <c r="D20" s="74">
        <f t="shared" si="0"/>
        <v>37145.100665230719</v>
      </c>
      <c r="E20" s="70">
        <f t="shared" si="1"/>
        <v>5943.2161064369147</v>
      </c>
      <c r="F20" s="70">
        <f t="shared" si="2"/>
        <v>47222.167680078681</v>
      </c>
      <c r="G20" s="74">
        <f t="shared" si="3"/>
        <v>0</v>
      </c>
      <c r="H20" s="75">
        <f t="shared" si="4"/>
        <v>2700.5</v>
      </c>
      <c r="I20" s="75">
        <f t="shared" si="5"/>
        <v>432.08</v>
      </c>
      <c r="J20" s="76">
        <f t="shared" si="6"/>
        <v>0</v>
      </c>
      <c r="K20" s="70">
        <f t="shared" si="7"/>
        <v>87067.768345309392</v>
      </c>
      <c r="L20" s="77">
        <f t="shared" si="9"/>
        <v>93443.064451746308</v>
      </c>
    </row>
    <row r="21" spans="2:12" s="42" customFormat="1" x14ac:dyDescent="0.25">
      <c r="B21" s="72">
        <v>6</v>
      </c>
      <c r="C21" s="73">
        <f t="shared" si="8"/>
        <v>3518707.4961820701</v>
      </c>
      <c r="D21" s="74">
        <f t="shared" si="0"/>
        <v>36653.203085229899</v>
      </c>
      <c r="E21" s="70">
        <f t="shared" si="1"/>
        <v>5864.5124936367838</v>
      </c>
      <c r="F21" s="70">
        <f t="shared" si="2"/>
        <v>47714.0652600795</v>
      </c>
      <c r="G21" s="74">
        <f t="shared" si="3"/>
        <v>0</v>
      </c>
      <c r="H21" s="75">
        <f t="shared" si="4"/>
        <v>2700.5</v>
      </c>
      <c r="I21" s="75">
        <f t="shared" si="5"/>
        <v>432.08</v>
      </c>
      <c r="J21" s="76">
        <f t="shared" si="6"/>
        <v>0</v>
      </c>
      <c r="K21" s="70">
        <f t="shared" si="7"/>
        <v>87067.768345309392</v>
      </c>
      <c r="L21" s="77">
        <f t="shared" si="9"/>
        <v>93364.360838946173</v>
      </c>
    </row>
    <row r="22" spans="2:12" s="42" customFormat="1" x14ac:dyDescent="0.25">
      <c r="B22" s="72">
        <v>7</v>
      </c>
      <c r="C22" s="73">
        <f t="shared" si="8"/>
        <v>3470993.4309219904</v>
      </c>
      <c r="D22" s="74">
        <f t="shared" si="0"/>
        <v>36156.181572104069</v>
      </c>
      <c r="E22" s="70">
        <f t="shared" si="1"/>
        <v>5784.9890515366515</v>
      </c>
      <c r="F22" s="70">
        <f t="shared" si="2"/>
        <v>48211.08677320533</v>
      </c>
      <c r="G22" s="74">
        <f t="shared" si="3"/>
        <v>0</v>
      </c>
      <c r="H22" s="75">
        <f t="shared" si="4"/>
        <v>2700.5</v>
      </c>
      <c r="I22" s="75">
        <f t="shared" si="5"/>
        <v>432.08</v>
      </c>
      <c r="J22" s="76">
        <f t="shared" si="6"/>
        <v>0</v>
      </c>
      <c r="K22" s="70">
        <f t="shared" si="7"/>
        <v>87067.768345309392</v>
      </c>
      <c r="L22" s="77">
        <f t="shared" si="9"/>
        <v>93284.837396846051</v>
      </c>
    </row>
    <row r="23" spans="2:12" s="42" customFormat="1" x14ac:dyDescent="0.25">
      <c r="B23" s="72">
        <v>8</v>
      </c>
      <c r="C23" s="73">
        <f t="shared" si="8"/>
        <v>3422782.3441487849</v>
      </c>
      <c r="D23" s="74">
        <f t="shared" si="0"/>
        <v>35653.98275154984</v>
      </c>
      <c r="E23" s="70">
        <f t="shared" si="1"/>
        <v>5704.6372402479747</v>
      </c>
      <c r="F23" s="70">
        <f t="shared" si="2"/>
        <v>48713.285593759545</v>
      </c>
      <c r="G23" s="74">
        <f t="shared" si="3"/>
        <v>0</v>
      </c>
      <c r="H23" s="75">
        <f t="shared" si="4"/>
        <v>2700.5</v>
      </c>
      <c r="I23" s="75">
        <f t="shared" si="5"/>
        <v>432.08</v>
      </c>
      <c r="J23" s="76">
        <f t="shared" si="6"/>
        <v>0</v>
      </c>
      <c r="K23" s="70">
        <f t="shared" si="7"/>
        <v>87067.768345309392</v>
      </c>
      <c r="L23" s="77">
        <f t="shared" si="9"/>
        <v>93204.48558555737</v>
      </c>
    </row>
    <row r="24" spans="2:12" s="42" customFormat="1" x14ac:dyDescent="0.25">
      <c r="B24" s="72">
        <v>9</v>
      </c>
      <c r="C24" s="73">
        <f t="shared" si="8"/>
        <v>3374069.0585550251</v>
      </c>
      <c r="D24" s="74">
        <f t="shared" si="0"/>
        <v>35146.552693281512</v>
      </c>
      <c r="E24" s="70">
        <f t="shared" si="1"/>
        <v>5623.448430925042</v>
      </c>
      <c r="F24" s="70">
        <f t="shared" si="2"/>
        <v>49220.71565202788</v>
      </c>
      <c r="G24" s="74">
        <f t="shared" si="3"/>
        <v>0</v>
      </c>
      <c r="H24" s="75">
        <f t="shared" si="4"/>
        <v>2700.5</v>
      </c>
      <c r="I24" s="75">
        <f t="shared" si="5"/>
        <v>432.08</v>
      </c>
      <c r="J24" s="76">
        <f t="shared" si="6"/>
        <v>0</v>
      </c>
      <c r="K24" s="70">
        <f t="shared" si="7"/>
        <v>87067.768345309392</v>
      </c>
      <c r="L24" s="77">
        <f t="shared" si="9"/>
        <v>93123.296776234434</v>
      </c>
    </row>
    <row r="25" spans="2:12" s="42" customFormat="1" x14ac:dyDescent="0.25">
      <c r="B25" s="72">
        <v>10</v>
      </c>
      <c r="C25" s="73">
        <f t="shared" si="8"/>
        <v>3324848.342902997</v>
      </c>
      <c r="D25" s="74">
        <f t="shared" si="0"/>
        <v>34633.83690523955</v>
      </c>
      <c r="E25" s="70">
        <f t="shared" si="1"/>
        <v>5541.4139048383286</v>
      </c>
      <c r="F25" s="70">
        <f t="shared" si="2"/>
        <v>49733.431440069842</v>
      </c>
      <c r="G25" s="74">
        <f t="shared" si="3"/>
        <v>0</v>
      </c>
      <c r="H25" s="75">
        <f t="shared" si="4"/>
        <v>2700.5</v>
      </c>
      <c r="I25" s="75">
        <f t="shared" si="5"/>
        <v>432.08</v>
      </c>
      <c r="J25" s="76">
        <f t="shared" si="6"/>
        <v>0</v>
      </c>
      <c r="K25" s="70">
        <f t="shared" si="7"/>
        <v>87067.768345309392</v>
      </c>
      <c r="L25" s="77">
        <f t="shared" si="9"/>
        <v>93041.262250147716</v>
      </c>
    </row>
    <row r="26" spans="2:12" s="42" customFormat="1" x14ac:dyDescent="0.25">
      <c r="B26" s="72">
        <v>11</v>
      </c>
      <c r="C26" s="73">
        <f t="shared" si="8"/>
        <v>3275114.9114629272</v>
      </c>
      <c r="D26" s="74">
        <f t="shared" si="0"/>
        <v>34115.780327738823</v>
      </c>
      <c r="E26" s="70">
        <f t="shared" si="1"/>
        <v>5458.5248524382114</v>
      </c>
      <c r="F26" s="70">
        <f t="shared" si="2"/>
        <v>50251.488017570562</v>
      </c>
      <c r="G26" s="74">
        <f t="shared" si="3"/>
        <v>0</v>
      </c>
      <c r="H26" s="75">
        <f t="shared" si="4"/>
        <v>2700.5</v>
      </c>
      <c r="I26" s="75">
        <f t="shared" si="5"/>
        <v>432.08</v>
      </c>
      <c r="J26" s="76">
        <f t="shared" si="6"/>
        <v>0</v>
      </c>
      <c r="K26" s="70">
        <f t="shared" si="7"/>
        <v>87067.768345309392</v>
      </c>
      <c r="L26" s="77">
        <f t="shared" si="9"/>
        <v>92958.373197747613</v>
      </c>
    </row>
    <row r="27" spans="2:12" s="42" customFormat="1" x14ac:dyDescent="0.25">
      <c r="B27" s="72">
        <v>12</v>
      </c>
      <c r="C27" s="73">
        <f t="shared" si="8"/>
        <v>3224863.4234453565</v>
      </c>
      <c r="D27" s="74">
        <f t="shared" si="0"/>
        <v>33592.327327555795</v>
      </c>
      <c r="E27" s="70">
        <f t="shared" si="1"/>
        <v>5374.7723724089274</v>
      </c>
      <c r="F27" s="70">
        <f t="shared" si="2"/>
        <v>50774.94101775359</v>
      </c>
      <c r="G27" s="74">
        <f t="shared" si="3"/>
        <v>0</v>
      </c>
      <c r="H27" s="75">
        <f t="shared" si="4"/>
        <v>2700.5</v>
      </c>
      <c r="I27" s="75">
        <f t="shared" si="5"/>
        <v>432.08</v>
      </c>
      <c r="J27" s="76">
        <f t="shared" si="6"/>
        <v>0</v>
      </c>
      <c r="K27" s="70">
        <f t="shared" si="7"/>
        <v>87067.768345309392</v>
      </c>
      <c r="L27" s="77">
        <f t="shared" si="9"/>
        <v>92874.620717718324</v>
      </c>
    </row>
    <row r="28" spans="2:12" s="42" customFormat="1" x14ac:dyDescent="0.25">
      <c r="B28" s="72">
        <v>13</v>
      </c>
      <c r="C28" s="78">
        <f t="shared" ref="C28:C91" si="10">IF(C27-F27&lt;0.01,0,C27-F27)</f>
        <v>3174088.4824276031</v>
      </c>
      <c r="D28" s="79">
        <f t="shared" si="0"/>
        <v>33063.421691954201</v>
      </c>
      <c r="E28" s="70">
        <f t="shared" si="1"/>
        <v>5290.1474707126727</v>
      </c>
      <c r="F28" s="70">
        <f t="shared" si="2"/>
        <v>51303.846653355198</v>
      </c>
      <c r="G28" s="79">
        <f t="shared" si="3"/>
        <v>0</v>
      </c>
      <c r="H28" s="77">
        <f t="shared" si="4"/>
        <v>2700.5</v>
      </c>
      <c r="I28" s="75">
        <f t="shared" si="5"/>
        <v>432.08</v>
      </c>
      <c r="J28" s="80">
        <f t="shared" si="6"/>
        <v>0</v>
      </c>
      <c r="K28" s="81">
        <f t="shared" si="7"/>
        <v>87067.768345309392</v>
      </c>
      <c r="L28" s="77">
        <f t="shared" si="9"/>
        <v>92789.99581602207</v>
      </c>
    </row>
    <row r="29" spans="2:12" s="42" customFormat="1" x14ac:dyDescent="0.25">
      <c r="B29" s="72">
        <v>14</v>
      </c>
      <c r="C29" s="78">
        <f t="shared" si="10"/>
        <v>3122784.6357742478</v>
      </c>
      <c r="D29" s="79">
        <f t="shared" si="0"/>
        <v>32529.006622648416</v>
      </c>
      <c r="E29" s="70">
        <f t="shared" si="1"/>
        <v>5204.6410596237465</v>
      </c>
      <c r="F29" s="70">
        <f t="shared" si="2"/>
        <v>51838.26172266098</v>
      </c>
      <c r="G29" s="79">
        <f t="shared" si="3"/>
        <v>0</v>
      </c>
      <c r="H29" s="77">
        <f t="shared" si="4"/>
        <v>2700.5</v>
      </c>
      <c r="I29" s="75">
        <f t="shared" si="5"/>
        <v>432.08</v>
      </c>
      <c r="J29" s="80">
        <f t="shared" si="6"/>
        <v>0</v>
      </c>
      <c r="K29" s="81">
        <f t="shared" si="7"/>
        <v>87067.768345309392</v>
      </c>
      <c r="L29" s="77">
        <f t="shared" si="9"/>
        <v>92704.489404933134</v>
      </c>
    </row>
    <row r="30" spans="2:12" s="42" customFormat="1" x14ac:dyDescent="0.25">
      <c r="B30" s="72">
        <v>15</v>
      </c>
      <c r="C30" s="78">
        <f t="shared" si="10"/>
        <v>3070946.3740515867</v>
      </c>
      <c r="D30" s="79">
        <f t="shared" si="0"/>
        <v>31989.02472970403</v>
      </c>
      <c r="E30" s="70">
        <f t="shared" si="1"/>
        <v>5118.2439567526444</v>
      </c>
      <c r="F30" s="70">
        <f t="shared" si="2"/>
        <v>52378.243615605359</v>
      </c>
      <c r="G30" s="79">
        <f t="shared" si="3"/>
        <v>0</v>
      </c>
      <c r="H30" s="77">
        <f t="shared" si="4"/>
        <v>2700.5</v>
      </c>
      <c r="I30" s="75">
        <f t="shared" si="5"/>
        <v>432.08</v>
      </c>
      <c r="J30" s="80">
        <f t="shared" si="6"/>
        <v>0</v>
      </c>
      <c r="K30" s="81">
        <f t="shared" si="7"/>
        <v>87067.768345309392</v>
      </c>
      <c r="L30" s="77">
        <f t="shared" si="9"/>
        <v>92618.092302062039</v>
      </c>
    </row>
    <row r="31" spans="2:12" s="42" customFormat="1" x14ac:dyDescent="0.25">
      <c r="B31" s="72">
        <v>16</v>
      </c>
      <c r="C31" s="78">
        <f t="shared" si="10"/>
        <v>3018568.1304359813</v>
      </c>
      <c r="D31" s="79">
        <f t="shared" si="0"/>
        <v>31443.418025374805</v>
      </c>
      <c r="E31" s="70">
        <f t="shared" si="1"/>
        <v>5030.9468840599693</v>
      </c>
      <c r="F31" s="70">
        <f t="shared" si="2"/>
        <v>52923.850319934587</v>
      </c>
      <c r="G31" s="79">
        <f t="shared" si="3"/>
        <v>0</v>
      </c>
      <c r="H31" s="77">
        <f t="shared" si="4"/>
        <v>2700.5</v>
      </c>
      <c r="I31" s="75">
        <f t="shared" si="5"/>
        <v>432.08</v>
      </c>
      <c r="J31" s="80">
        <f t="shared" si="6"/>
        <v>0</v>
      </c>
      <c r="K31" s="81">
        <f t="shared" si="7"/>
        <v>87067.768345309392</v>
      </c>
      <c r="L31" s="77">
        <f t="shared" si="9"/>
        <v>92530.795229369367</v>
      </c>
    </row>
    <row r="32" spans="2:12" s="42" customFormat="1" x14ac:dyDescent="0.25">
      <c r="B32" s="72">
        <v>17</v>
      </c>
      <c r="C32" s="78">
        <f t="shared" si="10"/>
        <v>2965644.2801160468</v>
      </c>
      <c r="D32" s="79">
        <f t="shared" si="0"/>
        <v>30892.127917875488</v>
      </c>
      <c r="E32" s="70">
        <f t="shared" si="1"/>
        <v>4942.7404668600784</v>
      </c>
      <c r="F32" s="70">
        <f t="shared" si="2"/>
        <v>53475.1404274339</v>
      </c>
      <c r="G32" s="79">
        <f t="shared" si="3"/>
        <v>0</v>
      </c>
      <c r="H32" s="77">
        <f t="shared" si="4"/>
        <v>2700.5</v>
      </c>
      <c r="I32" s="75">
        <f t="shared" si="5"/>
        <v>432.08</v>
      </c>
      <c r="J32" s="80">
        <f t="shared" si="6"/>
        <v>0</v>
      </c>
      <c r="K32" s="81">
        <f t="shared" si="7"/>
        <v>87067.768345309392</v>
      </c>
      <c r="L32" s="77">
        <f t="shared" si="9"/>
        <v>92442.588812169473</v>
      </c>
    </row>
    <row r="33" spans="2:12" s="42" customFormat="1" x14ac:dyDescent="0.25">
      <c r="B33" s="72">
        <v>18</v>
      </c>
      <c r="C33" s="78">
        <f t="shared" si="10"/>
        <v>2912169.1396886129</v>
      </c>
      <c r="D33" s="79">
        <f t="shared" si="0"/>
        <v>30335.095205089718</v>
      </c>
      <c r="E33" s="70">
        <f t="shared" si="1"/>
        <v>4853.6152328143553</v>
      </c>
      <c r="F33" s="70">
        <f t="shared" si="2"/>
        <v>54032.173140219675</v>
      </c>
      <c r="G33" s="79">
        <f t="shared" si="3"/>
        <v>0</v>
      </c>
      <c r="H33" s="77">
        <f t="shared" si="4"/>
        <v>2700.5</v>
      </c>
      <c r="I33" s="75">
        <f t="shared" si="5"/>
        <v>432.08</v>
      </c>
      <c r="J33" s="80">
        <f t="shared" si="6"/>
        <v>0</v>
      </c>
      <c r="K33" s="81">
        <f t="shared" si="7"/>
        <v>87067.768345309392</v>
      </c>
      <c r="L33" s="77">
        <f t="shared" si="9"/>
        <v>92353.463578123745</v>
      </c>
    </row>
    <row r="34" spans="2:12" s="42" customFormat="1" x14ac:dyDescent="0.25">
      <c r="B34" s="72">
        <v>19</v>
      </c>
      <c r="C34" s="78">
        <f t="shared" si="10"/>
        <v>2858136.966548393</v>
      </c>
      <c r="D34" s="79">
        <f t="shared" si="0"/>
        <v>29772.260068212428</v>
      </c>
      <c r="E34" s="70">
        <f t="shared" si="1"/>
        <v>4763.5616109139883</v>
      </c>
      <c r="F34" s="70">
        <f t="shared" si="2"/>
        <v>54595.008277096968</v>
      </c>
      <c r="G34" s="79">
        <f t="shared" si="3"/>
        <v>0</v>
      </c>
      <c r="H34" s="77">
        <f t="shared" si="4"/>
        <v>2700.5</v>
      </c>
      <c r="I34" s="75">
        <f t="shared" si="5"/>
        <v>432.08</v>
      </c>
      <c r="J34" s="80">
        <f t="shared" si="6"/>
        <v>0</v>
      </c>
      <c r="K34" s="81">
        <f t="shared" si="7"/>
        <v>87067.768345309392</v>
      </c>
      <c r="L34" s="77">
        <f t="shared" si="9"/>
        <v>92263.409956223375</v>
      </c>
    </row>
    <row r="35" spans="2:12" s="42" customFormat="1" x14ac:dyDescent="0.25">
      <c r="B35" s="72">
        <v>20</v>
      </c>
      <c r="C35" s="78">
        <f t="shared" si="10"/>
        <v>2803541.9582712962</v>
      </c>
      <c r="D35" s="79">
        <f t="shared" si="0"/>
        <v>29203.562065326001</v>
      </c>
      <c r="E35" s="70">
        <f t="shared" si="1"/>
        <v>4672.5699304521604</v>
      </c>
      <c r="F35" s="70">
        <f t="shared" si="2"/>
        <v>55163.70627998338</v>
      </c>
      <c r="G35" s="79">
        <f t="shared" si="3"/>
        <v>0</v>
      </c>
      <c r="H35" s="77">
        <f t="shared" si="4"/>
        <v>2700.5</v>
      </c>
      <c r="I35" s="75">
        <f t="shared" si="5"/>
        <v>432.08</v>
      </c>
      <c r="J35" s="80">
        <f t="shared" si="6"/>
        <v>0</v>
      </c>
      <c r="K35" s="81">
        <f t="shared" si="7"/>
        <v>87067.768345309378</v>
      </c>
      <c r="L35" s="77">
        <f t="shared" si="9"/>
        <v>92172.418275761534</v>
      </c>
    </row>
    <row r="36" spans="2:12" s="42" customFormat="1" x14ac:dyDescent="0.25">
      <c r="B36" s="72">
        <v>21</v>
      </c>
      <c r="C36" s="78">
        <f t="shared" si="10"/>
        <v>2748378.251991313</v>
      </c>
      <c r="D36" s="79">
        <f t="shared" si="0"/>
        <v>28628.94012490951</v>
      </c>
      <c r="E36" s="70">
        <f t="shared" si="1"/>
        <v>4580.6304199855213</v>
      </c>
      <c r="F36" s="70">
        <f t="shared" si="2"/>
        <v>55738.328220399882</v>
      </c>
      <c r="G36" s="79">
        <f t="shared" si="3"/>
        <v>0</v>
      </c>
      <c r="H36" s="77">
        <f t="shared" si="4"/>
        <v>2700.5</v>
      </c>
      <c r="I36" s="75">
        <f t="shared" si="5"/>
        <v>432.08</v>
      </c>
      <c r="J36" s="80">
        <f t="shared" si="6"/>
        <v>0</v>
      </c>
      <c r="K36" s="81">
        <f t="shared" si="7"/>
        <v>87067.768345309392</v>
      </c>
      <c r="L36" s="77">
        <f t="shared" si="9"/>
        <v>92080.478765294916</v>
      </c>
    </row>
    <row r="37" spans="2:12" s="42" customFormat="1" x14ac:dyDescent="0.25">
      <c r="B37" s="72">
        <v>22</v>
      </c>
      <c r="C37" s="78">
        <f t="shared" si="10"/>
        <v>2692639.9237709129</v>
      </c>
      <c r="D37" s="79">
        <f t="shared" si="0"/>
        <v>28048.332539280342</v>
      </c>
      <c r="E37" s="70">
        <f t="shared" si="1"/>
        <v>4487.7332062848545</v>
      </c>
      <c r="F37" s="70">
        <f t="shared" si="2"/>
        <v>56318.935806029054</v>
      </c>
      <c r="G37" s="79">
        <f t="shared" si="3"/>
        <v>0</v>
      </c>
      <c r="H37" s="77">
        <f t="shared" si="4"/>
        <v>2700.5</v>
      </c>
      <c r="I37" s="75">
        <f t="shared" si="5"/>
        <v>432.08</v>
      </c>
      <c r="J37" s="80">
        <f t="shared" si="6"/>
        <v>0</v>
      </c>
      <c r="K37" s="81">
        <f t="shared" si="7"/>
        <v>87067.768345309392</v>
      </c>
      <c r="L37" s="77">
        <f t="shared" si="9"/>
        <v>91987.581551594252</v>
      </c>
    </row>
    <row r="38" spans="2:12" s="42" customFormat="1" x14ac:dyDescent="0.25">
      <c r="B38" s="72">
        <v>23</v>
      </c>
      <c r="C38" s="78">
        <f t="shared" si="10"/>
        <v>2636320.9879648839</v>
      </c>
      <c r="D38" s="79">
        <f t="shared" si="0"/>
        <v>27461.676957967542</v>
      </c>
      <c r="E38" s="70">
        <f t="shared" si="1"/>
        <v>4393.8683132748065</v>
      </c>
      <c r="F38" s="70">
        <f t="shared" si="2"/>
        <v>56905.591387341847</v>
      </c>
      <c r="G38" s="79">
        <f t="shared" si="3"/>
        <v>0</v>
      </c>
      <c r="H38" s="77">
        <f t="shared" si="4"/>
        <v>2700.5</v>
      </c>
      <c r="I38" s="75">
        <f t="shared" si="5"/>
        <v>432.08</v>
      </c>
      <c r="J38" s="80">
        <f t="shared" si="6"/>
        <v>0</v>
      </c>
      <c r="K38" s="81">
        <f t="shared" si="7"/>
        <v>87067.768345309392</v>
      </c>
      <c r="L38" s="77">
        <f t="shared" si="9"/>
        <v>91893.716658584206</v>
      </c>
    </row>
    <row r="39" spans="2:12" s="42" customFormat="1" x14ac:dyDescent="0.25">
      <c r="B39" s="72">
        <v>24</v>
      </c>
      <c r="C39" s="78">
        <f t="shared" si="10"/>
        <v>2579415.3965775422</v>
      </c>
      <c r="D39" s="79">
        <f t="shared" si="0"/>
        <v>26868.910381016063</v>
      </c>
      <c r="E39" s="70">
        <f t="shared" si="1"/>
        <v>4299.0256609625703</v>
      </c>
      <c r="F39" s="70">
        <f t="shared" si="2"/>
        <v>57498.357964293333</v>
      </c>
      <c r="G39" s="79">
        <f t="shared" si="3"/>
        <v>0</v>
      </c>
      <c r="H39" s="77">
        <f t="shared" si="4"/>
        <v>2700.5</v>
      </c>
      <c r="I39" s="75">
        <f t="shared" si="5"/>
        <v>432.08</v>
      </c>
      <c r="J39" s="80">
        <f t="shared" si="6"/>
        <v>0</v>
      </c>
      <c r="K39" s="81">
        <f t="shared" si="7"/>
        <v>87067.768345309392</v>
      </c>
      <c r="L39" s="77">
        <f t="shared" si="9"/>
        <v>91798.874006271959</v>
      </c>
    </row>
    <row r="40" spans="2:12" s="42" customFormat="1" x14ac:dyDescent="0.25">
      <c r="B40" s="72">
        <v>25</v>
      </c>
      <c r="C40" s="78">
        <f t="shared" si="10"/>
        <v>2521917.0386132486</v>
      </c>
      <c r="D40" s="79">
        <f t="shared" si="0"/>
        <v>26269.96915222134</v>
      </c>
      <c r="E40" s="70">
        <f t="shared" si="1"/>
        <v>4203.1950643554146</v>
      </c>
      <c r="F40" s="70">
        <f t="shared" si="2"/>
        <v>58097.29919308806</v>
      </c>
      <c r="G40" s="79">
        <f t="shared" si="3"/>
        <v>0</v>
      </c>
      <c r="H40" s="77">
        <f t="shared" si="4"/>
        <v>2700.5</v>
      </c>
      <c r="I40" s="75">
        <f t="shared" si="5"/>
        <v>432.08</v>
      </c>
      <c r="J40" s="80">
        <f t="shared" si="6"/>
        <v>0</v>
      </c>
      <c r="K40" s="81">
        <f t="shared" si="7"/>
        <v>87067.768345309392</v>
      </c>
      <c r="L40" s="77">
        <f t="shared" si="9"/>
        <v>91703.04340966481</v>
      </c>
    </row>
    <row r="41" spans="2:12" s="42" customFormat="1" x14ac:dyDescent="0.25">
      <c r="B41" s="72">
        <v>26</v>
      </c>
      <c r="C41" s="78">
        <f t="shared" si="10"/>
        <v>2463819.7394201607</v>
      </c>
      <c r="D41" s="79">
        <f t="shared" si="0"/>
        <v>25664.78895229334</v>
      </c>
      <c r="E41" s="70">
        <f t="shared" si="1"/>
        <v>4106.3662323669341</v>
      </c>
      <c r="F41" s="70">
        <f t="shared" si="2"/>
        <v>58702.479393016052</v>
      </c>
      <c r="G41" s="79">
        <f t="shared" si="3"/>
        <v>0</v>
      </c>
      <c r="H41" s="77">
        <f t="shared" si="4"/>
        <v>2700.5</v>
      </c>
      <c r="I41" s="75">
        <f t="shared" si="5"/>
        <v>432.08</v>
      </c>
      <c r="J41" s="80">
        <f t="shared" si="6"/>
        <v>0</v>
      </c>
      <c r="K41" s="81">
        <f t="shared" si="7"/>
        <v>87067.768345309392</v>
      </c>
      <c r="L41" s="77">
        <f t="shared" si="9"/>
        <v>91606.214577676335</v>
      </c>
    </row>
    <row r="42" spans="2:12" s="42" customFormat="1" x14ac:dyDescent="0.25">
      <c r="B42" s="72">
        <v>27</v>
      </c>
      <c r="C42" s="78">
        <f t="shared" si="10"/>
        <v>2405117.2600271446</v>
      </c>
      <c r="D42" s="79">
        <f t="shared" si="0"/>
        <v>25053.304791949424</v>
      </c>
      <c r="E42" s="70">
        <f t="shared" si="1"/>
        <v>4008.5287667119078</v>
      </c>
      <c r="F42" s="70">
        <f t="shared" si="2"/>
        <v>59313.963553359972</v>
      </c>
      <c r="G42" s="79">
        <f t="shared" si="3"/>
        <v>0</v>
      </c>
      <c r="H42" s="77">
        <f t="shared" si="4"/>
        <v>2700.5</v>
      </c>
      <c r="I42" s="75">
        <f t="shared" si="5"/>
        <v>432.08</v>
      </c>
      <c r="J42" s="80">
        <f t="shared" si="6"/>
        <v>0</v>
      </c>
      <c r="K42" s="81">
        <f t="shared" si="7"/>
        <v>87067.768345309392</v>
      </c>
      <c r="L42" s="77">
        <f t="shared" si="9"/>
        <v>91508.377112021306</v>
      </c>
    </row>
    <row r="43" spans="2:12" s="42" customFormat="1" x14ac:dyDescent="0.25">
      <c r="B43" s="72">
        <v>28</v>
      </c>
      <c r="C43" s="78">
        <f t="shared" si="10"/>
        <v>2345803.2964737844</v>
      </c>
      <c r="D43" s="79">
        <f t="shared" si="0"/>
        <v>24435.451004935254</v>
      </c>
      <c r="E43" s="70">
        <f t="shared" si="1"/>
        <v>3909.6721607896407</v>
      </c>
      <c r="F43" s="70">
        <f t="shared" si="2"/>
        <v>59931.817340374124</v>
      </c>
      <c r="G43" s="79">
        <f t="shared" si="3"/>
        <v>0</v>
      </c>
      <c r="H43" s="77">
        <f t="shared" si="4"/>
        <v>2700.5</v>
      </c>
      <c r="I43" s="75">
        <f t="shared" si="5"/>
        <v>432.08</v>
      </c>
      <c r="J43" s="80">
        <f t="shared" si="6"/>
        <v>0</v>
      </c>
      <c r="K43" s="81">
        <f t="shared" si="7"/>
        <v>87067.768345309378</v>
      </c>
      <c r="L43" s="77">
        <f t="shared" si="9"/>
        <v>91409.520506099027</v>
      </c>
    </row>
    <row r="44" spans="2:12" s="42" customFormat="1" x14ac:dyDescent="0.25">
      <c r="B44" s="72">
        <v>29</v>
      </c>
      <c r="C44" s="78">
        <f t="shared" si="10"/>
        <v>2285871.4791334104</v>
      </c>
      <c r="D44" s="79">
        <f t="shared" si="0"/>
        <v>23811.161240973026</v>
      </c>
      <c r="E44" s="70">
        <f t="shared" si="1"/>
        <v>3809.7857985556843</v>
      </c>
      <c r="F44" s="70">
        <f t="shared" si="2"/>
        <v>60556.107104336363</v>
      </c>
      <c r="G44" s="79">
        <f t="shared" si="3"/>
        <v>0</v>
      </c>
      <c r="H44" s="77">
        <f t="shared" si="4"/>
        <v>2700.5</v>
      </c>
      <c r="I44" s="75">
        <f t="shared" si="5"/>
        <v>432.08</v>
      </c>
      <c r="J44" s="80">
        <f t="shared" si="6"/>
        <v>0</v>
      </c>
      <c r="K44" s="81">
        <f t="shared" si="7"/>
        <v>87067.768345309392</v>
      </c>
      <c r="L44" s="77">
        <f t="shared" si="9"/>
        <v>91309.634143865085</v>
      </c>
    </row>
    <row r="45" spans="2:12" s="42" customFormat="1" x14ac:dyDescent="0.25">
      <c r="B45" s="72">
        <v>30</v>
      </c>
      <c r="C45" s="78">
        <f t="shared" si="10"/>
        <v>2225315.372029074</v>
      </c>
      <c r="D45" s="79">
        <f t="shared" si="0"/>
        <v>23180.368458636189</v>
      </c>
      <c r="E45" s="70">
        <f t="shared" si="1"/>
        <v>3708.8589533817903</v>
      </c>
      <c r="F45" s="70">
        <f t="shared" si="2"/>
        <v>61186.899886673207</v>
      </c>
      <c r="G45" s="79">
        <f t="shared" si="3"/>
        <v>0</v>
      </c>
      <c r="H45" s="77">
        <f t="shared" si="4"/>
        <v>2700.5</v>
      </c>
      <c r="I45" s="75">
        <f t="shared" si="5"/>
        <v>432.08</v>
      </c>
      <c r="J45" s="80">
        <f t="shared" si="6"/>
        <v>0</v>
      </c>
      <c r="K45" s="81">
        <f t="shared" si="7"/>
        <v>87067.768345309392</v>
      </c>
      <c r="L45" s="77">
        <f t="shared" si="9"/>
        <v>91208.707298691181</v>
      </c>
    </row>
    <row r="46" spans="2:12" s="42" customFormat="1" x14ac:dyDescent="0.25">
      <c r="B46" s="72">
        <v>31</v>
      </c>
      <c r="C46" s="78">
        <f t="shared" si="10"/>
        <v>2164128.4721424007</v>
      </c>
      <c r="D46" s="79">
        <f t="shared" si="0"/>
        <v>22543.004918150007</v>
      </c>
      <c r="E46" s="70">
        <f t="shared" si="1"/>
        <v>3606.8807869040011</v>
      </c>
      <c r="F46" s="70">
        <f t="shared" si="2"/>
        <v>61824.263427159378</v>
      </c>
      <c r="G46" s="79">
        <f t="shared" si="3"/>
        <v>0</v>
      </c>
      <c r="H46" s="77">
        <f t="shared" si="4"/>
        <v>2700.5</v>
      </c>
      <c r="I46" s="75">
        <f t="shared" si="5"/>
        <v>432.08</v>
      </c>
      <c r="J46" s="80">
        <f t="shared" si="6"/>
        <v>0</v>
      </c>
      <c r="K46" s="81">
        <f t="shared" si="7"/>
        <v>87067.768345309392</v>
      </c>
      <c r="L46" s="77">
        <f t="shared" si="9"/>
        <v>91106.729132213397</v>
      </c>
    </row>
    <row r="47" spans="2:12" s="42" customFormat="1" x14ac:dyDescent="0.25">
      <c r="B47" s="72">
        <v>32</v>
      </c>
      <c r="C47" s="78">
        <f t="shared" si="10"/>
        <v>2102304.2087152414</v>
      </c>
      <c r="D47" s="79">
        <f t="shared" si="0"/>
        <v>21899.002174117097</v>
      </c>
      <c r="E47" s="70">
        <f t="shared" si="1"/>
        <v>3503.8403478587356</v>
      </c>
      <c r="F47" s="70">
        <f t="shared" si="2"/>
        <v>62468.266171192292</v>
      </c>
      <c r="G47" s="79">
        <f t="shared" si="3"/>
        <v>0</v>
      </c>
      <c r="H47" s="77">
        <f t="shared" si="4"/>
        <v>2700.5</v>
      </c>
      <c r="I47" s="75">
        <f t="shared" si="5"/>
        <v>432.08</v>
      </c>
      <c r="J47" s="80">
        <f t="shared" si="6"/>
        <v>0</v>
      </c>
      <c r="K47" s="81">
        <f t="shared" si="7"/>
        <v>87067.768345309392</v>
      </c>
      <c r="L47" s="77">
        <f t="shared" si="9"/>
        <v>91003.688693168137</v>
      </c>
    </row>
    <row r="48" spans="2:12" s="42" customFormat="1" x14ac:dyDescent="0.25">
      <c r="B48" s="72">
        <v>33</v>
      </c>
      <c r="C48" s="78">
        <f t="shared" si="10"/>
        <v>2039835.9425440491</v>
      </c>
      <c r="D48" s="79">
        <f t="shared" ref="D48:D79" si="11">C48*$D$5/12</f>
        <v>21248.291068167178</v>
      </c>
      <c r="E48" s="70">
        <f t="shared" ref="E48:E79" si="12">D48*$D$12</f>
        <v>3399.7265709067487</v>
      </c>
      <c r="F48" s="70">
        <f t="shared" ref="F48:F79" si="13">IFERROR(PPMT($D$5/12,B48,Plazo,-$C$16),0)</f>
        <v>63118.977277142214</v>
      </c>
      <c r="G48" s="79">
        <f t="shared" ref="G48:G79" si="14">C48*$D$11/1000</f>
        <v>0</v>
      </c>
      <c r="H48" s="77">
        <f t="shared" ref="H48:H79" si="15">IF(C48&lt;0.01,0,($D$2*$D$10/1000)*1.0802)</f>
        <v>2700.5</v>
      </c>
      <c r="I48" s="75">
        <f t="shared" ref="I48:I79" si="16">H48*$D$12</f>
        <v>432.08</v>
      </c>
      <c r="J48" s="80">
        <f t="shared" ref="J48:J79" si="17">IF(D48&lt;0.01,0,$D$9)</f>
        <v>0</v>
      </c>
      <c r="K48" s="81">
        <f t="shared" si="7"/>
        <v>87067.768345309392</v>
      </c>
      <c r="L48" s="77">
        <f t="shared" si="9"/>
        <v>90899.574916216137</v>
      </c>
    </row>
    <row r="49" spans="2:12" s="42" customFormat="1" x14ac:dyDescent="0.25">
      <c r="B49" s="72">
        <v>34</v>
      </c>
      <c r="C49" s="78">
        <f t="shared" si="10"/>
        <v>1976716.9652669069</v>
      </c>
      <c r="D49" s="79">
        <f t="shared" si="11"/>
        <v>20590.801721530279</v>
      </c>
      <c r="E49" s="70">
        <f t="shared" si="12"/>
        <v>3294.5282754448449</v>
      </c>
      <c r="F49" s="70">
        <f t="shared" si="13"/>
        <v>63776.46662377911</v>
      </c>
      <c r="G49" s="79">
        <f t="shared" si="14"/>
        <v>0</v>
      </c>
      <c r="H49" s="77">
        <f t="shared" si="15"/>
        <v>2700.5</v>
      </c>
      <c r="I49" s="75">
        <f t="shared" si="16"/>
        <v>432.08</v>
      </c>
      <c r="J49" s="80">
        <f t="shared" si="17"/>
        <v>0</v>
      </c>
      <c r="K49" s="81">
        <f t="shared" si="7"/>
        <v>87067.768345309392</v>
      </c>
      <c r="L49" s="77">
        <f t="shared" si="9"/>
        <v>90794.376620754236</v>
      </c>
    </row>
    <row r="50" spans="2:12" s="42" customFormat="1" x14ac:dyDescent="0.25">
      <c r="B50" s="72">
        <v>35</v>
      </c>
      <c r="C50" s="78">
        <f t="shared" si="10"/>
        <v>1912940.4986431277</v>
      </c>
      <c r="D50" s="79">
        <f t="shared" si="11"/>
        <v>19926.463527532582</v>
      </c>
      <c r="E50" s="70">
        <f t="shared" si="12"/>
        <v>3188.2341644052131</v>
      </c>
      <c r="F50" s="70">
        <f t="shared" si="13"/>
        <v>64440.804817776814</v>
      </c>
      <c r="G50" s="79">
        <f t="shared" si="14"/>
        <v>0</v>
      </c>
      <c r="H50" s="77">
        <f t="shared" si="15"/>
        <v>2700.5</v>
      </c>
      <c r="I50" s="75">
        <f t="shared" si="16"/>
        <v>432.08</v>
      </c>
      <c r="J50" s="80">
        <f t="shared" si="17"/>
        <v>0</v>
      </c>
      <c r="K50" s="81">
        <f t="shared" si="7"/>
        <v>87067.768345309392</v>
      </c>
      <c r="L50" s="77">
        <f t="shared" si="9"/>
        <v>90688.082509714601</v>
      </c>
    </row>
    <row r="51" spans="2:12" s="42" customFormat="1" x14ac:dyDescent="0.25">
      <c r="B51" s="72">
        <v>36</v>
      </c>
      <c r="C51" s="78">
        <f t="shared" si="10"/>
        <v>1848499.6938253508</v>
      </c>
      <c r="D51" s="79">
        <f t="shared" si="11"/>
        <v>19255.205144014071</v>
      </c>
      <c r="E51" s="70">
        <f t="shared" si="12"/>
        <v>3080.8328230422517</v>
      </c>
      <c r="F51" s="70">
        <f t="shared" si="13"/>
        <v>65112.063201295314</v>
      </c>
      <c r="G51" s="79">
        <f t="shared" si="14"/>
        <v>0</v>
      </c>
      <c r="H51" s="77">
        <f t="shared" si="15"/>
        <v>2700.5</v>
      </c>
      <c r="I51" s="75">
        <f t="shared" si="16"/>
        <v>432.08</v>
      </c>
      <c r="J51" s="80">
        <f t="shared" si="17"/>
        <v>0</v>
      </c>
      <c r="K51" s="81">
        <f t="shared" si="7"/>
        <v>87067.768345309392</v>
      </c>
      <c r="L51" s="77">
        <f t="shared" si="9"/>
        <v>90580.681168351643</v>
      </c>
    </row>
    <row r="52" spans="2:12" s="42" customFormat="1" x14ac:dyDescent="0.25">
      <c r="B52" s="72">
        <v>37</v>
      </c>
      <c r="C52" s="78">
        <f t="shared" si="10"/>
        <v>1783387.6306240556</v>
      </c>
      <c r="D52" s="79">
        <f t="shared" si="11"/>
        <v>18576.954485667247</v>
      </c>
      <c r="E52" s="70">
        <f t="shared" si="12"/>
        <v>2972.3127177067595</v>
      </c>
      <c r="F52" s="70">
        <f t="shared" si="13"/>
        <v>65790.313859642134</v>
      </c>
      <c r="G52" s="79">
        <f t="shared" si="14"/>
        <v>0</v>
      </c>
      <c r="H52" s="77">
        <f t="shared" si="15"/>
        <v>2700.5</v>
      </c>
      <c r="I52" s="75">
        <f t="shared" si="16"/>
        <v>432.08</v>
      </c>
      <c r="J52" s="80">
        <f t="shared" si="17"/>
        <v>0</v>
      </c>
      <c r="K52" s="81">
        <f t="shared" si="7"/>
        <v>87067.768345309378</v>
      </c>
      <c r="L52" s="77">
        <f t="shared" si="9"/>
        <v>90472.161063016145</v>
      </c>
    </row>
    <row r="53" spans="2:12" s="42" customFormat="1" x14ac:dyDescent="0.25">
      <c r="B53" s="72">
        <v>38</v>
      </c>
      <c r="C53" s="78">
        <f t="shared" si="10"/>
        <v>1717597.3167644134</v>
      </c>
      <c r="D53" s="79">
        <f t="shared" si="11"/>
        <v>17891.638716295973</v>
      </c>
      <c r="E53" s="70">
        <f t="shared" si="12"/>
        <v>2862.6621946073556</v>
      </c>
      <c r="F53" s="70">
        <f t="shared" si="13"/>
        <v>66475.62962901342</v>
      </c>
      <c r="G53" s="79">
        <f t="shared" si="14"/>
        <v>0</v>
      </c>
      <c r="H53" s="77">
        <f t="shared" si="15"/>
        <v>2700.5</v>
      </c>
      <c r="I53" s="75">
        <f t="shared" si="16"/>
        <v>432.08</v>
      </c>
      <c r="J53" s="80">
        <f t="shared" si="17"/>
        <v>0</v>
      </c>
      <c r="K53" s="81">
        <f t="shared" si="7"/>
        <v>87067.768345309392</v>
      </c>
      <c r="L53" s="77">
        <f t="shared" si="9"/>
        <v>90362.510539916751</v>
      </c>
    </row>
    <row r="54" spans="2:12" s="42" customFormat="1" x14ac:dyDescent="0.25">
      <c r="B54" s="72">
        <v>39</v>
      </c>
      <c r="C54" s="78">
        <f t="shared" si="10"/>
        <v>1651121.6871354</v>
      </c>
      <c r="D54" s="79">
        <f t="shared" si="11"/>
        <v>17199.184240993749</v>
      </c>
      <c r="E54" s="70">
        <f t="shared" si="12"/>
        <v>2751.8694785590001</v>
      </c>
      <c r="F54" s="70">
        <f t="shared" si="13"/>
        <v>67168.08410431564</v>
      </c>
      <c r="G54" s="79">
        <f t="shared" si="14"/>
        <v>0</v>
      </c>
      <c r="H54" s="77">
        <f t="shared" si="15"/>
        <v>2700.5</v>
      </c>
      <c r="I54" s="75">
        <f t="shared" si="16"/>
        <v>432.08</v>
      </c>
      <c r="J54" s="80">
        <f t="shared" si="17"/>
        <v>0</v>
      </c>
      <c r="K54" s="81">
        <f t="shared" si="7"/>
        <v>87067.768345309392</v>
      </c>
      <c r="L54" s="77">
        <f t="shared" si="9"/>
        <v>90251.717823868399</v>
      </c>
    </row>
    <row r="55" spans="2:12" s="42" customFormat="1" x14ac:dyDescent="0.25">
      <c r="B55" s="72">
        <v>40</v>
      </c>
      <c r="C55" s="78">
        <f t="shared" si="10"/>
        <v>1583953.6030310844</v>
      </c>
      <c r="D55" s="79">
        <f t="shared" si="11"/>
        <v>16499.516698240463</v>
      </c>
      <c r="E55" s="70">
        <f t="shared" si="12"/>
        <v>2639.9226717184742</v>
      </c>
      <c r="F55" s="70">
        <f t="shared" si="13"/>
        <v>67867.75164706893</v>
      </c>
      <c r="G55" s="79">
        <f t="shared" si="14"/>
        <v>0</v>
      </c>
      <c r="H55" s="77">
        <f t="shared" si="15"/>
        <v>2700.5</v>
      </c>
      <c r="I55" s="75">
        <f t="shared" si="16"/>
        <v>432.08</v>
      </c>
      <c r="J55" s="80">
        <f t="shared" si="17"/>
        <v>0</v>
      </c>
      <c r="K55" s="81">
        <f t="shared" si="7"/>
        <v>87067.768345309392</v>
      </c>
      <c r="L55" s="77">
        <f t="shared" si="9"/>
        <v>90139.771017027873</v>
      </c>
    </row>
    <row r="56" spans="2:12" s="42" customFormat="1" x14ac:dyDescent="0.25">
      <c r="B56" s="72">
        <v>41</v>
      </c>
      <c r="C56" s="78">
        <f t="shared" si="10"/>
        <v>1516085.8513840155</v>
      </c>
      <c r="D56" s="79">
        <f t="shared" si="11"/>
        <v>15792.560951916828</v>
      </c>
      <c r="E56" s="70">
        <f t="shared" si="12"/>
        <v>2526.8097523066926</v>
      </c>
      <c r="F56" s="70">
        <f t="shared" si="13"/>
        <v>68574.707393392557</v>
      </c>
      <c r="G56" s="79">
        <f t="shared" si="14"/>
        <v>0</v>
      </c>
      <c r="H56" s="77">
        <f t="shared" si="15"/>
        <v>2700.5</v>
      </c>
      <c r="I56" s="75">
        <f t="shared" si="16"/>
        <v>432.08</v>
      </c>
      <c r="J56" s="80">
        <f t="shared" si="17"/>
        <v>0</v>
      </c>
      <c r="K56" s="81">
        <f t="shared" si="7"/>
        <v>87067.768345309392</v>
      </c>
      <c r="L56" s="77">
        <f t="shared" si="9"/>
        <v>90026.658097616091</v>
      </c>
    </row>
    <row r="57" spans="2:12" s="42" customFormat="1" x14ac:dyDescent="0.25">
      <c r="B57" s="72">
        <v>42</v>
      </c>
      <c r="C57" s="78">
        <f t="shared" si="10"/>
        <v>1447511.1439906231</v>
      </c>
      <c r="D57" s="79">
        <f t="shared" si="11"/>
        <v>15078.241083235656</v>
      </c>
      <c r="E57" s="70">
        <f t="shared" si="12"/>
        <v>2412.518573317705</v>
      </c>
      <c r="F57" s="70">
        <f t="shared" si="13"/>
        <v>69289.027262073738</v>
      </c>
      <c r="G57" s="79">
        <f t="shared" si="14"/>
        <v>0</v>
      </c>
      <c r="H57" s="77">
        <f t="shared" si="15"/>
        <v>2700.5</v>
      </c>
      <c r="I57" s="75">
        <f t="shared" si="16"/>
        <v>432.08</v>
      </c>
      <c r="J57" s="80">
        <f t="shared" si="17"/>
        <v>0</v>
      </c>
      <c r="K57" s="81">
        <f t="shared" si="7"/>
        <v>87067.768345309392</v>
      </c>
      <c r="L57" s="77">
        <f t="shared" si="9"/>
        <v>89912.3669186271</v>
      </c>
    </row>
    <row r="58" spans="2:12" s="42" customFormat="1" x14ac:dyDescent="0.25">
      <c r="B58" s="72">
        <v>43</v>
      </c>
      <c r="C58" s="78">
        <f t="shared" si="10"/>
        <v>1378222.1167285494</v>
      </c>
      <c r="D58" s="79">
        <f t="shared" si="11"/>
        <v>14356.480382589056</v>
      </c>
      <c r="E58" s="70">
        <f t="shared" si="12"/>
        <v>2297.0368612142488</v>
      </c>
      <c r="F58" s="70">
        <f t="shared" si="13"/>
        <v>70010.787962720337</v>
      </c>
      <c r="G58" s="79">
        <f t="shared" si="14"/>
        <v>0</v>
      </c>
      <c r="H58" s="77">
        <f t="shared" si="15"/>
        <v>2700.5</v>
      </c>
      <c r="I58" s="75">
        <f t="shared" si="16"/>
        <v>432.08</v>
      </c>
      <c r="J58" s="80">
        <f t="shared" si="17"/>
        <v>0</v>
      </c>
      <c r="K58" s="81">
        <f t="shared" si="7"/>
        <v>87067.768345309392</v>
      </c>
      <c r="L58" s="77">
        <f t="shared" si="9"/>
        <v>89796.885206523642</v>
      </c>
    </row>
    <row r="59" spans="2:12" s="42" customFormat="1" x14ac:dyDescent="0.25">
      <c r="B59" s="72">
        <v>44</v>
      </c>
      <c r="C59" s="78">
        <f t="shared" si="10"/>
        <v>1308211.3287658291</v>
      </c>
      <c r="D59" s="79">
        <f t="shared" si="11"/>
        <v>13627.20134131072</v>
      </c>
      <c r="E59" s="70">
        <f t="shared" si="12"/>
        <v>2180.3522146097152</v>
      </c>
      <c r="F59" s="70">
        <f t="shared" si="13"/>
        <v>70740.067003998673</v>
      </c>
      <c r="G59" s="79">
        <f t="shared" si="14"/>
        <v>0</v>
      </c>
      <c r="H59" s="77">
        <f t="shared" si="15"/>
        <v>2700.5</v>
      </c>
      <c r="I59" s="75">
        <f t="shared" si="16"/>
        <v>432.08</v>
      </c>
      <c r="J59" s="80">
        <f t="shared" si="17"/>
        <v>0</v>
      </c>
      <c r="K59" s="81">
        <f t="shared" si="7"/>
        <v>87067.768345309392</v>
      </c>
      <c r="L59" s="77">
        <f t="shared" si="9"/>
        <v>89680.200559919103</v>
      </c>
    </row>
    <row r="60" spans="2:12" s="42" customFormat="1" x14ac:dyDescent="0.25">
      <c r="B60" s="72">
        <v>45</v>
      </c>
      <c r="C60" s="78">
        <f t="shared" si="10"/>
        <v>1237471.2617618304</v>
      </c>
      <c r="D60" s="79">
        <f t="shared" si="11"/>
        <v>12890.3256433524</v>
      </c>
      <c r="E60" s="70">
        <f t="shared" si="12"/>
        <v>2062.4521029363841</v>
      </c>
      <c r="F60" s="70">
        <f t="shared" si="13"/>
        <v>71476.942701956985</v>
      </c>
      <c r="G60" s="79">
        <f t="shared" si="14"/>
        <v>0</v>
      </c>
      <c r="H60" s="77">
        <f t="shared" si="15"/>
        <v>2700.5</v>
      </c>
      <c r="I60" s="75">
        <f t="shared" si="16"/>
        <v>432.08</v>
      </c>
      <c r="J60" s="80">
        <f t="shared" si="17"/>
        <v>0</v>
      </c>
      <c r="K60" s="81">
        <f t="shared" si="7"/>
        <v>87067.768345309392</v>
      </c>
      <c r="L60" s="77">
        <f t="shared" si="9"/>
        <v>89562.300448245776</v>
      </c>
    </row>
    <row r="61" spans="2:12" s="42" customFormat="1" x14ac:dyDescent="0.25">
      <c r="B61" s="72">
        <v>46</v>
      </c>
      <c r="C61" s="78">
        <f t="shared" si="10"/>
        <v>1165994.3190598735</v>
      </c>
      <c r="D61" s="79">
        <f t="shared" si="11"/>
        <v>12145.774156873682</v>
      </c>
      <c r="E61" s="70">
        <f t="shared" si="12"/>
        <v>1943.3238650997891</v>
      </c>
      <c r="F61" s="70">
        <f t="shared" si="13"/>
        <v>72221.49418843571</v>
      </c>
      <c r="G61" s="79">
        <f t="shared" si="14"/>
        <v>0</v>
      </c>
      <c r="H61" s="77">
        <f t="shared" si="15"/>
        <v>2700.5</v>
      </c>
      <c r="I61" s="75">
        <f t="shared" si="16"/>
        <v>432.08</v>
      </c>
      <c r="J61" s="80">
        <f t="shared" si="17"/>
        <v>0</v>
      </c>
      <c r="K61" s="81">
        <f t="shared" si="7"/>
        <v>87067.768345309392</v>
      </c>
      <c r="L61" s="77">
        <f t="shared" si="9"/>
        <v>89443.17221040919</v>
      </c>
    </row>
    <row r="62" spans="2:12" s="42" customFormat="1" x14ac:dyDescent="0.25">
      <c r="B62" s="72">
        <v>47</v>
      </c>
      <c r="C62" s="78">
        <f t="shared" si="10"/>
        <v>1093772.8248714379</v>
      </c>
      <c r="D62" s="79">
        <f t="shared" si="11"/>
        <v>11393.466925744144</v>
      </c>
      <c r="E62" s="70">
        <f t="shared" si="12"/>
        <v>1822.9547081190631</v>
      </c>
      <c r="F62" s="70">
        <f t="shared" si="13"/>
        <v>72973.80141956525</v>
      </c>
      <c r="G62" s="79">
        <f t="shared" si="14"/>
        <v>0</v>
      </c>
      <c r="H62" s="77">
        <f t="shared" si="15"/>
        <v>2700.5</v>
      </c>
      <c r="I62" s="75">
        <f t="shared" si="16"/>
        <v>432.08</v>
      </c>
      <c r="J62" s="80">
        <f t="shared" si="17"/>
        <v>0</v>
      </c>
      <c r="K62" s="81">
        <f t="shared" si="7"/>
        <v>87067.768345309392</v>
      </c>
      <c r="L62" s="77">
        <f t="shared" si="9"/>
        <v>89322.803053428463</v>
      </c>
    </row>
    <row r="63" spans="2:12" s="42" customFormat="1" x14ac:dyDescent="0.25">
      <c r="B63" s="72">
        <v>48</v>
      </c>
      <c r="C63" s="78">
        <f t="shared" si="10"/>
        <v>1020799.0234518726</v>
      </c>
      <c r="D63" s="79">
        <f t="shared" si="11"/>
        <v>10633.323160957007</v>
      </c>
      <c r="E63" s="70">
        <f t="shared" si="12"/>
        <v>1701.331705753121</v>
      </c>
      <c r="F63" s="70">
        <f t="shared" si="13"/>
        <v>73733.945184352386</v>
      </c>
      <c r="G63" s="79">
        <f t="shared" si="14"/>
        <v>0</v>
      </c>
      <c r="H63" s="77">
        <f t="shared" si="15"/>
        <v>2700.5</v>
      </c>
      <c r="I63" s="75">
        <f t="shared" si="16"/>
        <v>432.08</v>
      </c>
      <c r="J63" s="80">
        <f t="shared" si="17"/>
        <v>0</v>
      </c>
      <c r="K63" s="81">
        <f t="shared" si="7"/>
        <v>87067.768345309392</v>
      </c>
      <c r="L63" s="77">
        <f t="shared" si="9"/>
        <v>89201.180051062518</v>
      </c>
    </row>
    <row r="64" spans="2:12" s="42" customFormat="1" x14ac:dyDescent="0.25">
      <c r="B64" s="72">
        <v>49</v>
      </c>
      <c r="C64" s="78">
        <f t="shared" si="10"/>
        <v>947065.07826752029</v>
      </c>
      <c r="D64" s="79">
        <f t="shared" si="11"/>
        <v>9865.2612319533364</v>
      </c>
      <c r="E64" s="70">
        <f t="shared" si="12"/>
        <v>1578.4417971125338</v>
      </c>
      <c r="F64" s="70">
        <f t="shared" si="13"/>
        <v>74502.007113356056</v>
      </c>
      <c r="G64" s="79">
        <f t="shared" si="14"/>
        <v>0</v>
      </c>
      <c r="H64" s="77">
        <f t="shared" si="15"/>
        <v>2700.5</v>
      </c>
      <c r="I64" s="75">
        <f t="shared" si="16"/>
        <v>432.08</v>
      </c>
      <c r="J64" s="80">
        <f t="shared" si="17"/>
        <v>0</v>
      </c>
      <c r="K64" s="81">
        <f t="shared" si="7"/>
        <v>87067.768345309392</v>
      </c>
      <c r="L64" s="77">
        <f t="shared" si="9"/>
        <v>89078.290142421931</v>
      </c>
    </row>
    <row r="65" spans="2:12" s="42" customFormat="1" x14ac:dyDescent="0.25">
      <c r="B65" s="72">
        <v>50</v>
      </c>
      <c r="C65" s="78">
        <f t="shared" si="10"/>
        <v>872563.07115416427</v>
      </c>
      <c r="D65" s="79">
        <f t="shared" si="11"/>
        <v>9089.1986578558772</v>
      </c>
      <c r="E65" s="70">
        <f t="shared" si="12"/>
        <v>1454.2717852569403</v>
      </c>
      <c r="F65" s="70">
        <f t="shared" si="13"/>
        <v>75278.069687453506</v>
      </c>
      <c r="G65" s="79">
        <f t="shared" si="14"/>
        <v>0</v>
      </c>
      <c r="H65" s="77">
        <f t="shared" si="15"/>
        <v>2700.5</v>
      </c>
      <c r="I65" s="75">
        <f t="shared" si="16"/>
        <v>432.08</v>
      </c>
      <c r="J65" s="80">
        <f t="shared" si="17"/>
        <v>0</v>
      </c>
      <c r="K65" s="81">
        <f t="shared" si="7"/>
        <v>87067.768345309378</v>
      </c>
      <c r="L65" s="77">
        <f t="shared" si="9"/>
        <v>88954.120130566313</v>
      </c>
    </row>
    <row r="66" spans="2:12" s="42" customFormat="1" x14ac:dyDescent="0.25">
      <c r="B66" s="72">
        <v>51</v>
      </c>
      <c r="C66" s="78">
        <f t="shared" si="10"/>
        <v>797285.00146671082</v>
      </c>
      <c r="D66" s="79">
        <f t="shared" si="11"/>
        <v>8305.0520986115716</v>
      </c>
      <c r="E66" s="70">
        <f t="shared" si="12"/>
        <v>1328.8083357778514</v>
      </c>
      <c r="F66" s="70">
        <f t="shared" si="13"/>
        <v>76062.216246697819</v>
      </c>
      <c r="G66" s="79">
        <f t="shared" si="14"/>
        <v>0</v>
      </c>
      <c r="H66" s="77">
        <f t="shared" si="15"/>
        <v>2700.5</v>
      </c>
      <c r="I66" s="75">
        <f t="shared" si="16"/>
        <v>432.08</v>
      </c>
      <c r="J66" s="80">
        <f t="shared" si="17"/>
        <v>0</v>
      </c>
      <c r="K66" s="81">
        <f t="shared" si="7"/>
        <v>87067.768345309392</v>
      </c>
      <c r="L66" s="77">
        <f t="shared" si="9"/>
        <v>88828.656681087246</v>
      </c>
    </row>
    <row r="67" spans="2:12" s="42" customFormat="1" x14ac:dyDescent="0.25">
      <c r="B67" s="72">
        <v>52</v>
      </c>
      <c r="C67" s="78">
        <f t="shared" si="10"/>
        <v>721222.785220013</v>
      </c>
      <c r="D67" s="79">
        <f t="shared" si="11"/>
        <v>7512.7373460418021</v>
      </c>
      <c r="E67" s="70">
        <f t="shared" si="12"/>
        <v>1202.0379753666884</v>
      </c>
      <c r="F67" s="70">
        <f t="shared" si="13"/>
        <v>76854.53099926759</v>
      </c>
      <c r="G67" s="79">
        <f t="shared" si="14"/>
        <v>0</v>
      </c>
      <c r="H67" s="77">
        <f t="shared" si="15"/>
        <v>2700.5</v>
      </c>
      <c r="I67" s="75">
        <f t="shared" si="16"/>
        <v>432.08</v>
      </c>
      <c r="J67" s="80">
        <f t="shared" si="17"/>
        <v>0</v>
      </c>
      <c r="K67" s="81">
        <f t="shared" si="7"/>
        <v>87067.768345309392</v>
      </c>
      <c r="L67" s="77">
        <f t="shared" si="9"/>
        <v>88701.886320676087</v>
      </c>
    </row>
    <row r="68" spans="2:12" s="42" customFormat="1" x14ac:dyDescent="0.25">
      <c r="B68" s="72">
        <v>53</v>
      </c>
      <c r="C68" s="78">
        <f t="shared" si="10"/>
        <v>644368.25422074541</v>
      </c>
      <c r="D68" s="79">
        <f t="shared" si="11"/>
        <v>6712.169314799431</v>
      </c>
      <c r="E68" s="70">
        <f t="shared" si="12"/>
        <v>1073.9470903679089</v>
      </c>
      <c r="F68" s="70">
        <f t="shared" si="13"/>
        <v>77655.099030509969</v>
      </c>
      <c r="G68" s="79">
        <f t="shared" si="14"/>
        <v>0</v>
      </c>
      <c r="H68" s="77">
        <f t="shared" si="15"/>
        <v>2700.5</v>
      </c>
      <c r="I68" s="75">
        <f t="shared" si="16"/>
        <v>432.08</v>
      </c>
      <c r="J68" s="80">
        <f t="shared" si="17"/>
        <v>0</v>
      </c>
      <c r="K68" s="81">
        <f t="shared" si="7"/>
        <v>87067.768345309407</v>
      </c>
      <c r="L68" s="77">
        <f t="shared" si="9"/>
        <v>88573.795435677312</v>
      </c>
    </row>
    <row r="69" spans="2:12" s="42" customFormat="1" x14ac:dyDescent="0.25">
      <c r="B69" s="72">
        <v>54</v>
      </c>
      <c r="C69" s="78">
        <f t="shared" si="10"/>
        <v>566713.15519023547</v>
      </c>
      <c r="D69" s="79">
        <f t="shared" si="11"/>
        <v>5903.2620332316192</v>
      </c>
      <c r="E69" s="70">
        <f t="shared" si="12"/>
        <v>944.52192531705907</v>
      </c>
      <c r="F69" s="70">
        <f t="shared" si="13"/>
        <v>78464.006312077778</v>
      </c>
      <c r="G69" s="79">
        <f t="shared" si="14"/>
        <v>0</v>
      </c>
      <c r="H69" s="77">
        <f t="shared" si="15"/>
        <v>2700.5</v>
      </c>
      <c r="I69" s="75">
        <f t="shared" si="16"/>
        <v>432.08</v>
      </c>
      <c r="J69" s="80">
        <f t="shared" si="17"/>
        <v>0</v>
      </c>
      <c r="K69" s="81">
        <f t="shared" si="7"/>
        <v>87067.768345309392</v>
      </c>
      <c r="L69" s="77">
        <f t="shared" si="9"/>
        <v>88444.370270626459</v>
      </c>
    </row>
    <row r="70" spans="2:12" s="42" customFormat="1" x14ac:dyDescent="0.25">
      <c r="B70" s="72">
        <v>55</v>
      </c>
      <c r="C70" s="78">
        <f t="shared" si="10"/>
        <v>488249.14887815772</v>
      </c>
      <c r="D70" s="79">
        <f t="shared" si="11"/>
        <v>5085.9286341474763</v>
      </c>
      <c r="E70" s="70">
        <f t="shared" si="12"/>
        <v>813.74858146359622</v>
      </c>
      <c r="F70" s="70">
        <f t="shared" si="13"/>
        <v>79281.339711161912</v>
      </c>
      <c r="G70" s="79">
        <f t="shared" si="14"/>
        <v>0</v>
      </c>
      <c r="H70" s="77">
        <f t="shared" si="15"/>
        <v>2700.5</v>
      </c>
      <c r="I70" s="75">
        <f t="shared" si="16"/>
        <v>432.08</v>
      </c>
      <c r="J70" s="80">
        <f t="shared" si="17"/>
        <v>0</v>
      </c>
      <c r="K70" s="81">
        <f t="shared" si="7"/>
        <v>87067.768345309392</v>
      </c>
      <c r="L70" s="77">
        <f t="shared" si="9"/>
        <v>88313.596926772996</v>
      </c>
    </row>
    <row r="71" spans="2:12" s="42" customFormat="1" x14ac:dyDescent="0.25">
      <c r="B71" s="72">
        <v>56</v>
      </c>
      <c r="C71" s="78">
        <f t="shared" si="10"/>
        <v>408967.80916699581</v>
      </c>
      <c r="D71" s="79">
        <f t="shared" si="11"/>
        <v>4260.0813454895397</v>
      </c>
      <c r="E71" s="70">
        <f t="shared" si="12"/>
        <v>681.61301527832632</v>
      </c>
      <c r="F71" s="70">
        <f t="shared" si="13"/>
        <v>80107.186999819853</v>
      </c>
      <c r="G71" s="79">
        <f t="shared" si="14"/>
        <v>0</v>
      </c>
      <c r="H71" s="77">
        <f t="shared" si="15"/>
        <v>2700.5</v>
      </c>
      <c r="I71" s="75">
        <f t="shared" si="16"/>
        <v>432.08</v>
      </c>
      <c r="J71" s="80">
        <f t="shared" si="17"/>
        <v>0</v>
      </c>
      <c r="K71" s="81">
        <f t="shared" si="7"/>
        <v>87067.768345309392</v>
      </c>
      <c r="L71" s="77">
        <f t="shared" si="9"/>
        <v>88181.461360587724</v>
      </c>
    </row>
    <row r="72" spans="2:12" s="42" customFormat="1" x14ac:dyDescent="0.25">
      <c r="B72" s="72">
        <v>57</v>
      </c>
      <c r="C72" s="78">
        <f t="shared" si="10"/>
        <v>328860.62216717598</v>
      </c>
      <c r="D72" s="79">
        <f t="shared" si="11"/>
        <v>3425.6314809080832</v>
      </c>
      <c r="E72" s="70">
        <f t="shared" si="12"/>
        <v>548.10103694529334</v>
      </c>
      <c r="F72" s="70">
        <f t="shared" si="13"/>
        <v>80941.636864401313</v>
      </c>
      <c r="G72" s="79">
        <f t="shared" si="14"/>
        <v>0</v>
      </c>
      <c r="H72" s="77">
        <f t="shared" si="15"/>
        <v>2700.5</v>
      </c>
      <c r="I72" s="75">
        <f t="shared" si="16"/>
        <v>432.08</v>
      </c>
      <c r="J72" s="80">
        <f t="shared" si="17"/>
        <v>0</v>
      </c>
      <c r="K72" s="81">
        <f t="shared" si="7"/>
        <v>87067.768345309392</v>
      </c>
      <c r="L72" s="77">
        <f t="shared" si="9"/>
        <v>88047.949382254694</v>
      </c>
    </row>
    <row r="73" spans="2:12" s="42" customFormat="1" x14ac:dyDescent="0.25">
      <c r="B73" s="72">
        <v>58</v>
      </c>
      <c r="C73" s="78">
        <f t="shared" si="10"/>
        <v>247918.98530277467</v>
      </c>
      <c r="D73" s="79">
        <f t="shared" si="11"/>
        <v>2582.4894302372363</v>
      </c>
      <c r="E73" s="70">
        <f t="shared" si="12"/>
        <v>413.19830883795782</v>
      </c>
      <c r="F73" s="70">
        <f t="shared" si="13"/>
        <v>81784.778915072166</v>
      </c>
      <c r="G73" s="79">
        <f t="shared" si="14"/>
        <v>0</v>
      </c>
      <c r="H73" s="77">
        <f t="shared" si="15"/>
        <v>2700.5</v>
      </c>
      <c r="I73" s="75">
        <f t="shared" si="16"/>
        <v>432.08</v>
      </c>
      <c r="J73" s="80">
        <f t="shared" si="17"/>
        <v>0</v>
      </c>
      <c r="K73" s="81">
        <f t="shared" si="7"/>
        <v>87067.768345309407</v>
      </c>
      <c r="L73" s="77">
        <f t="shared" si="9"/>
        <v>87913.046654147372</v>
      </c>
    </row>
    <row r="74" spans="2:12" s="42" customFormat="1" x14ac:dyDescent="0.25">
      <c r="B74" s="72">
        <v>59</v>
      </c>
      <c r="C74" s="78">
        <f t="shared" si="10"/>
        <v>166134.20638770249</v>
      </c>
      <c r="D74" s="79">
        <f t="shared" si="11"/>
        <v>1730.5646498719009</v>
      </c>
      <c r="E74" s="70">
        <f t="shared" si="12"/>
        <v>276.89034397950417</v>
      </c>
      <c r="F74" s="70">
        <f t="shared" si="13"/>
        <v>82636.703695437493</v>
      </c>
      <c r="G74" s="79">
        <f t="shared" si="14"/>
        <v>0</v>
      </c>
      <c r="H74" s="77">
        <f t="shared" si="15"/>
        <v>2700.5</v>
      </c>
      <c r="I74" s="75">
        <f t="shared" si="16"/>
        <v>432.08</v>
      </c>
      <c r="J74" s="80">
        <f t="shared" si="17"/>
        <v>0</v>
      </c>
      <c r="K74" s="81">
        <f t="shared" si="7"/>
        <v>87067.768345309392</v>
      </c>
      <c r="L74" s="77">
        <f t="shared" si="9"/>
        <v>87776.738689288904</v>
      </c>
    </row>
    <row r="75" spans="2:12" s="42" customFormat="1" x14ac:dyDescent="0.25">
      <c r="B75" s="72">
        <v>60</v>
      </c>
      <c r="C75" s="78">
        <f t="shared" si="10"/>
        <v>83497.502692264999</v>
      </c>
      <c r="D75" s="79">
        <f t="shared" si="11"/>
        <v>869.76565304442704</v>
      </c>
      <c r="E75" s="70">
        <f t="shared" si="12"/>
        <v>139.16250448710832</v>
      </c>
      <c r="F75" s="70">
        <f t="shared" si="13"/>
        <v>83497.50269226497</v>
      </c>
      <c r="G75" s="79">
        <f t="shared" si="14"/>
        <v>0</v>
      </c>
      <c r="H75" s="77">
        <f t="shared" si="15"/>
        <v>2700.5</v>
      </c>
      <c r="I75" s="75">
        <f t="shared" si="16"/>
        <v>432.08</v>
      </c>
      <c r="J75" s="80">
        <f t="shared" si="17"/>
        <v>0</v>
      </c>
      <c r="K75" s="81">
        <f t="shared" si="7"/>
        <v>87067.768345309392</v>
      </c>
      <c r="L75" s="77">
        <f t="shared" si="9"/>
        <v>87639.010849796497</v>
      </c>
    </row>
    <row r="76" spans="2:12" s="42" customFormat="1" x14ac:dyDescent="0.25">
      <c r="B76" s="72">
        <v>61</v>
      </c>
      <c r="C76" s="78">
        <f t="shared" si="10"/>
        <v>0</v>
      </c>
      <c r="D76" s="79">
        <f t="shared" si="11"/>
        <v>0</v>
      </c>
      <c r="E76" s="70">
        <f t="shared" si="12"/>
        <v>0</v>
      </c>
      <c r="F76" s="70">
        <f t="shared" si="13"/>
        <v>0</v>
      </c>
      <c r="G76" s="79">
        <f t="shared" si="14"/>
        <v>0</v>
      </c>
      <c r="H76" s="77">
        <f t="shared" si="15"/>
        <v>0</v>
      </c>
      <c r="I76" s="75">
        <f t="shared" si="16"/>
        <v>0</v>
      </c>
      <c r="J76" s="80">
        <f t="shared" si="17"/>
        <v>0</v>
      </c>
      <c r="K76" s="81">
        <f t="shared" si="7"/>
        <v>0</v>
      </c>
      <c r="L76" s="77">
        <f t="shared" si="9"/>
        <v>0</v>
      </c>
    </row>
    <row r="77" spans="2:12" s="42" customFormat="1" x14ac:dyDescent="0.25">
      <c r="B77" s="72">
        <v>62</v>
      </c>
      <c r="C77" s="78">
        <f t="shared" si="10"/>
        <v>0</v>
      </c>
      <c r="D77" s="79">
        <f t="shared" si="11"/>
        <v>0</v>
      </c>
      <c r="E77" s="70">
        <f t="shared" si="12"/>
        <v>0</v>
      </c>
      <c r="F77" s="70">
        <f t="shared" si="13"/>
        <v>0</v>
      </c>
      <c r="G77" s="79">
        <f t="shared" si="14"/>
        <v>0</v>
      </c>
      <c r="H77" s="77">
        <f t="shared" si="15"/>
        <v>0</v>
      </c>
      <c r="I77" s="75">
        <f t="shared" si="16"/>
        <v>0</v>
      </c>
      <c r="J77" s="80">
        <f t="shared" si="17"/>
        <v>0</v>
      </c>
      <c r="K77" s="81">
        <f t="shared" si="7"/>
        <v>0</v>
      </c>
      <c r="L77" s="77">
        <f t="shared" si="9"/>
        <v>0</v>
      </c>
    </row>
    <row r="78" spans="2:12" s="42" customFormat="1" x14ac:dyDescent="0.25">
      <c r="B78" s="72">
        <v>63</v>
      </c>
      <c r="C78" s="78">
        <f t="shared" si="10"/>
        <v>0</v>
      </c>
      <c r="D78" s="79">
        <f t="shared" si="11"/>
        <v>0</v>
      </c>
      <c r="E78" s="70">
        <f t="shared" si="12"/>
        <v>0</v>
      </c>
      <c r="F78" s="70">
        <f t="shared" si="13"/>
        <v>0</v>
      </c>
      <c r="G78" s="79">
        <f t="shared" si="14"/>
        <v>0</v>
      </c>
      <c r="H78" s="77">
        <f t="shared" si="15"/>
        <v>0</v>
      </c>
      <c r="I78" s="75">
        <f t="shared" si="16"/>
        <v>0</v>
      </c>
      <c r="J78" s="80">
        <f t="shared" si="17"/>
        <v>0</v>
      </c>
      <c r="K78" s="81">
        <f t="shared" si="7"/>
        <v>0</v>
      </c>
      <c r="L78" s="77">
        <f t="shared" si="9"/>
        <v>0</v>
      </c>
    </row>
    <row r="79" spans="2:12" s="42" customFormat="1" x14ac:dyDescent="0.25">
      <c r="B79" s="72">
        <v>64</v>
      </c>
      <c r="C79" s="78">
        <f t="shared" si="10"/>
        <v>0</v>
      </c>
      <c r="D79" s="79">
        <f t="shared" si="11"/>
        <v>0</v>
      </c>
      <c r="E79" s="70">
        <f t="shared" si="12"/>
        <v>0</v>
      </c>
      <c r="F79" s="70">
        <f t="shared" si="13"/>
        <v>0</v>
      </c>
      <c r="G79" s="79">
        <f t="shared" si="14"/>
        <v>0</v>
      </c>
      <c r="H79" s="77">
        <f t="shared" si="15"/>
        <v>0</v>
      </c>
      <c r="I79" s="75">
        <f t="shared" si="16"/>
        <v>0</v>
      </c>
      <c r="J79" s="80">
        <f t="shared" si="17"/>
        <v>0</v>
      </c>
      <c r="K79" s="81">
        <f t="shared" si="7"/>
        <v>0</v>
      </c>
      <c r="L79" s="77">
        <f t="shared" si="9"/>
        <v>0</v>
      </c>
    </row>
    <row r="80" spans="2:12" s="42" customFormat="1" x14ac:dyDescent="0.25">
      <c r="B80" s="72">
        <v>65</v>
      </c>
      <c r="C80" s="78">
        <f t="shared" si="10"/>
        <v>0</v>
      </c>
      <c r="D80" s="79">
        <f t="shared" ref="D80:D111" si="18">C80*$D$5/12</f>
        <v>0</v>
      </c>
      <c r="E80" s="70">
        <f t="shared" ref="E80:E111" si="19">D80*$D$12</f>
        <v>0</v>
      </c>
      <c r="F80" s="70">
        <f t="shared" ref="F80:F111" si="20">IFERROR(PPMT($D$5/12,B80,Plazo,-$C$16),0)</f>
        <v>0</v>
      </c>
      <c r="G80" s="79">
        <f t="shared" ref="G80:G111" si="21">C80*$D$11/1000</f>
        <v>0</v>
      </c>
      <c r="H80" s="77">
        <f t="shared" ref="H80:H111" si="22">IF(C80&lt;0.01,0,($D$2*$D$10/1000)*1.0802)</f>
        <v>0</v>
      </c>
      <c r="I80" s="75">
        <f t="shared" ref="I80:I111" si="23">H80*$D$12</f>
        <v>0</v>
      </c>
      <c r="J80" s="80">
        <f t="shared" ref="J80:J111" si="24">IF(D80&lt;0.01,0,$D$9)</f>
        <v>0</v>
      </c>
      <c r="K80" s="81">
        <f t="shared" ref="K80:K135" si="25">D80+F80+G80+H80+J80</f>
        <v>0</v>
      </c>
      <c r="L80" s="77">
        <f t="shared" si="9"/>
        <v>0</v>
      </c>
    </row>
    <row r="81" spans="2:12" s="42" customFormat="1" x14ac:dyDescent="0.25">
      <c r="B81" s="72">
        <v>66</v>
      </c>
      <c r="C81" s="78">
        <f t="shared" si="10"/>
        <v>0</v>
      </c>
      <c r="D81" s="79">
        <f t="shared" si="18"/>
        <v>0</v>
      </c>
      <c r="E81" s="70">
        <f t="shared" si="19"/>
        <v>0</v>
      </c>
      <c r="F81" s="70">
        <f t="shared" si="20"/>
        <v>0</v>
      </c>
      <c r="G81" s="79">
        <f t="shared" si="21"/>
        <v>0</v>
      </c>
      <c r="H81" s="77">
        <f t="shared" si="22"/>
        <v>0</v>
      </c>
      <c r="I81" s="75">
        <f t="shared" si="23"/>
        <v>0</v>
      </c>
      <c r="J81" s="80">
        <f t="shared" si="24"/>
        <v>0</v>
      </c>
      <c r="K81" s="81">
        <f t="shared" si="25"/>
        <v>0</v>
      </c>
      <c r="L81" s="77">
        <f t="shared" ref="L81:L135" si="26">D81+F81+G81+H81+J81+E81+I81</f>
        <v>0</v>
      </c>
    </row>
    <row r="82" spans="2:12" s="42" customFormat="1" x14ac:dyDescent="0.25">
      <c r="B82" s="72">
        <v>67</v>
      </c>
      <c r="C82" s="78">
        <f t="shared" si="10"/>
        <v>0</v>
      </c>
      <c r="D82" s="79">
        <f t="shared" si="18"/>
        <v>0</v>
      </c>
      <c r="E82" s="70">
        <f t="shared" si="19"/>
        <v>0</v>
      </c>
      <c r="F82" s="70">
        <f t="shared" si="20"/>
        <v>0</v>
      </c>
      <c r="G82" s="79">
        <f t="shared" si="21"/>
        <v>0</v>
      </c>
      <c r="H82" s="77">
        <f t="shared" si="22"/>
        <v>0</v>
      </c>
      <c r="I82" s="75">
        <f t="shared" si="23"/>
        <v>0</v>
      </c>
      <c r="J82" s="80">
        <f t="shared" si="24"/>
        <v>0</v>
      </c>
      <c r="K82" s="81">
        <f t="shared" si="25"/>
        <v>0</v>
      </c>
      <c r="L82" s="77">
        <f t="shared" si="26"/>
        <v>0</v>
      </c>
    </row>
    <row r="83" spans="2:12" s="42" customFormat="1" x14ac:dyDescent="0.25">
      <c r="B83" s="72">
        <v>68</v>
      </c>
      <c r="C83" s="78">
        <f t="shared" si="10"/>
        <v>0</v>
      </c>
      <c r="D83" s="79">
        <f t="shared" si="18"/>
        <v>0</v>
      </c>
      <c r="E83" s="70">
        <f t="shared" si="19"/>
        <v>0</v>
      </c>
      <c r="F83" s="70">
        <f t="shared" si="20"/>
        <v>0</v>
      </c>
      <c r="G83" s="79">
        <f t="shared" si="21"/>
        <v>0</v>
      </c>
      <c r="H83" s="77">
        <f t="shared" si="22"/>
        <v>0</v>
      </c>
      <c r="I83" s="75">
        <f t="shared" si="23"/>
        <v>0</v>
      </c>
      <c r="J83" s="80">
        <f t="shared" si="24"/>
        <v>0</v>
      </c>
      <c r="K83" s="81">
        <f t="shared" si="25"/>
        <v>0</v>
      </c>
      <c r="L83" s="77">
        <f t="shared" si="26"/>
        <v>0</v>
      </c>
    </row>
    <row r="84" spans="2:12" s="42" customFormat="1" x14ac:dyDescent="0.25">
      <c r="B84" s="72">
        <v>69</v>
      </c>
      <c r="C84" s="78">
        <f t="shared" si="10"/>
        <v>0</v>
      </c>
      <c r="D84" s="79">
        <f t="shared" si="18"/>
        <v>0</v>
      </c>
      <c r="E84" s="70">
        <f t="shared" si="19"/>
        <v>0</v>
      </c>
      <c r="F84" s="70">
        <f t="shared" si="20"/>
        <v>0</v>
      </c>
      <c r="G84" s="79">
        <f t="shared" si="21"/>
        <v>0</v>
      </c>
      <c r="H84" s="77">
        <f t="shared" si="22"/>
        <v>0</v>
      </c>
      <c r="I84" s="75">
        <f t="shared" si="23"/>
        <v>0</v>
      </c>
      <c r="J84" s="80">
        <f t="shared" si="24"/>
        <v>0</v>
      </c>
      <c r="K84" s="81">
        <f t="shared" si="25"/>
        <v>0</v>
      </c>
      <c r="L84" s="77">
        <f t="shared" si="26"/>
        <v>0</v>
      </c>
    </row>
    <row r="85" spans="2:12" s="42" customFormat="1" x14ac:dyDescent="0.25">
      <c r="B85" s="72">
        <v>70</v>
      </c>
      <c r="C85" s="78">
        <f t="shared" si="10"/>
        <v>0</v>
      </c>
      <c r="D85" s="79">
        <f t="shared" si="18"/>
        <v>0</v>
      </c>
      <c r="E85" s="70">
        <f t="shared" si="19"/>
        <v>0</v>
      </c>
      <c r="F85" s="70">
        <f t="shared" si="20"/>
        <v>0</v>
      </c>
      <c r="G85" s="79">
        <f t="shared" si="21"/>
        <v>0</v>
      </c>
      <c r="H85" s="77">
        <f t="shared" si="22"/>
        <v>0</v>
      </c>
      <c r="I85" s="75">
        <f t="shared" si="23"/>
        <v>0</v>
      </c>
      <c r="J85" s="80">
        <f t="shared" si="24"/>
        <v>0</v>
      </c>
      <c r="K85" s="81">
        <f t="shared" si="25"/>
        <v>0</v>
      </c>
      <c r="L85" s="77">
        <f t="shared" si="26"/>
        <v>0</v>
      </c>
    </row>
    <row r="86" spans="2:12" s="42" customFormat="1" x14ac:dyDescent="0.25">
      <c r="B86" s="72">
        <v>71</v>
      </c>
      <c r="C86" s="78">
        <f t="shared" si="10"/>
        <v>0</v>
      </c>
      <c r="D86" s="79">
        <f t="shared" si="18"/>
        <v>0</v>
      </c>
      <c r="E86" s="70">
        <f t="shared" si="19"/>
        <v>0</v>
      </c>
      <c r="F86" s="70">
        <f t="shared" si="20"/>
        <v>0</v>
      </c>
      <c r="G86" s="79">
        <f t="shared" si="21"/>
        <v>0</v>
      </c>
      <c r="H86" s="77">
        <f t="shared" si="22"/>
        <v>0</v>
      </c>
      <c r="I86" s="75">
        <f t="shared" si="23"/>
        <v>0</v>
      </c>
      <c r="J86" s="80">
        <f t="shared" si="24"/>
        <v>0</v>
      </c>
      <c r="K86" s="81">
        <f t="shared" si="25"/>
        <v>0</v>
      </c>
      <c r="L86" s="77">
        <f t="shared" si="26"/>
        <v>0</v>
      </c>
    </row>
    <row r="87" spans="2:12" s="42" customFormat="1" x14ac:dyDescent="0.25">
      <c r="B87" s="72">
        <v>72</v>
      </c>
      <c r="C87" s="78">
        <f t="shared" si="10"/>
        <v>0</v>
      </c>
      <c r="D87" s="79">
        <f t="shared" si="18"/>
        <v>0</v>
      </c>
      <c r="E87" s="70">
        <f t="shared" si="19"/>
        <v>0</v>
      </c>
      <c r="F87" s="70">
        <f t="shared" si="20"/>
        <v>0</v>
      </c>
      <c r="G87" s="79">
        <f t="shared" si="21"/>
        <v>0</v>
      </c>
      <c r="H87" s="77">
        <f t="shared" si="22"/>
        <v>0</v>
      </c>
      <c r="I87" s="75">
        <f t="shared" si="23"/>
        <v>0</v>
      </c>
      <c r="J87" s="80">
        <f t="shared" si="24"/>
        <v>0</v>
      </c>
      <c r="K87" s="81">
        <f t="shared" si="25"/>
        <v>0</v>
      </c>
      <c r="L87" s="77">
        <f t="shared" si="26"/>
        <v>0</v>
      </c>
    </row>
    <row r="88" spans="2:12" s="42" customFormat="1" x14ac:dyDescent="0.25">
      <c r="B88" s="72">
        <v>73</v>
      </c>
      <c r="C88" s="78">
        <f t="shared" si="10"/>
        <v>0</v>
      </c>
      <c r="D88" s="79">
        <f t="shared" si="18"/>
        <v>0</v>
      </c>
      <c r="E88" s="70">
        <f t="shared" si="19"/>
        <v>0</v>
      </c>
      <c r="F88" s="70">
        <f t="shared" si="20"/>
        <v>0</v>
      </c>
      <c r="G88" s="79">
        <f t="shared" si="21"/>
        <v>0</v>
      </c>
      <c r="H88" s="77">
        <f t="shared" si="22"/>
        <v>0</v>
      </c>
      <c r="I88" s="75">
        <f t="shared" si="23"/>
        <v>0</v>
      </c>
      <c r="J88" s="80">
        <f t="shared" si="24"/>
        <v>0</v>
      </c>
      <c r="K88" s="81">
        <f t="shared" si="25"/>
        <v>0</v>
      </c>
      <c r="L88" s="77">
        <f t="shared" si="26"/>
        <v>0</v>
      </c>
    </row>
    <row r="89" spans="2:12" s="42" customFormat="1" x14ac:dyDescent="0.25">
      <c r="B89" s="72">
        <v>74</v>
      </c>
      <c r="C89" s="78">
        <f t="shared" si="10"/>
        <v>0</v>
      </c>
      <c r="D89" s="79">
        <f t="shared" si="18"/>
        <v>0</v>
      </c>
      <c r="E89" s="70">
        <f t="shared" si="19"/>
        <v>0</v>
      </c>
      <c r="F89" s="70">
        <f t="shared" si="20"/>
        <v>0</v>
      </c>
      <c r="G89" s="79">
        <f t="shared" si="21"/>
        <v>0</v>
      </c>
      <c r="H89" s="77">
        <f t="shared" si="22"/>
        <v>0</v>
      </c>
      <c r="I89" s="75">
        <f t="shared" si="23"/>
        <v>0</v>
      </c>
      <c r="J89" s="80">
        <f t="shared" si="24"/>
        <v>0</v>
      </c>
      <c r="K89" s="81">
        <f t="shared" si="25"/>
        <v>0</v>
      </c>
      <c r="L89" s="77">
        <f t="shared" si="26"/>
        <v>0</v>
      </c>
    </row>
    <row r="90" spans="2:12" s="42" customFormat="1" x14ac:dyDescent="0.25">
      <c r="B90" s="72">
        <v>75</v>
      </c>
      <c r="C90" s="78">
        <f t="shared" si="10"/>
        <v>0</v>
      </c>
      <c r="D90" s="79">
        <f t="shared" si="18"/>
        <v>0</v>
      </c>
      <c r="E90" s="70">
        <f t="shared" si="19"/>
        <v>0</v>
      </c>
      <c r="F90" s="70">
        <f t="shared" si="20"/>
        <v>0</v>
      </c>
      <c r="G90" s="79">
        <f t="shared" si="21"/>
        <v>0</v>
      </c>
      <c r="H90" s="77">
        <f t="shared" si="22"/>
        <v>0</v>
      </c>
      <c r="I90" s="75">
        <f t="shared" si="23"/>
        <v>0</v>
      </c>
      <c r="J90" s="80">
        <f t="shared" si="24"/>
        <v>0</v>
      </c>
      <c r="K90" s="81">
        <f t="shared" si="25"/>
        <v>0</v>
      </c>
      <c r="L90" s="77">
        <f t="shared" si="26"/>
        <v>0</v>
      </c>
    </row>
    <row r="91" spans="2:12" s="42" customFormat="1" x14ac:dyDescent="0.25">
      <c r="B91" s="72">
        <v>76</v>
      </c>
      <c r="C91" s="78">
        <f t="shared" si="10"/>
        <v>0</v>
      </c>
      <c r="D91" s="79">
        <f t="shared" si="18"/>
        <v>0</v>
      </c>
      <c r="E91" s="70">
        <f t="shared" si="19"/>
        <v>0</v>
      </c>
      <c r="F91" s="70">
        <f t="shared" si="20"/>
        <v>0</v>
      </c>
      <c r="G91" s="79">
        <f t="shared" si="21"/>
        <v>0</v>
      </c>
      <c r="H91" s="77">
        <f t="shared" si="22"/>
        <v>0</v>
      </c>
      <c r="I91" s="75">
        <f t="shared" si="23"/>
        <v>0</v>
      </c>
      <c r="J91" s="80">
        <f t="shared" si="24"/>
        <v>0</v>
      </c>
      <c r="K91" s="81">
        <f t="shared" si="25"/>
        <v>0</v>
      </c>
      <c r="L91" s="77">
        <f t="shared" si="26"/>
        <v>0</v>
      </c>
    </row>
    <row r="92" spans="2:12" s="42" customFormat="1" x14ac:dyDescent="0.25">
      <c r="B92" s="72">
        <v>77</v>
      </c>
      <c r="C92" s="78">
        <f t="shared" ref="C92:C135" si="27">IF(C91-F91&lt;0.01,0,C91-F91)</f>
        <v>0</v>
      </c>
      <c r="D92" s="79">
        <f t="shared" si="18"/>
        <v>0</v>
      </c>
      <c r="E92" s="70">
        <f t="shared" si="19"/>
        <v>0</v>
      </c>
      <c r="F92" s="70">
        <f t="shared" si="20"/>
        <v>0</v>
      </c>
      <c r="G92" s="79">
        <f t="shared" si="21"/>
        <v>0</v>
      </c>
      <c r="H92" s="77">
        <f t="shared" si="22"/>
        <v>0</v>
      </c>
      <c r="I92" s="75">
        <f t="shared" si="23"/>
        <v>0</v>
      </c>
      <c r="J92" s="80">
        <f t="shared" si="24"/>
        <v>0</v>
      </c>
      <c r="K92" s="81">
        <f t="shared" si="25"/>
        <v>0</v>
      </c>
      <c r="L92" s="77">
        <f t="shared" si="26"/>
        <v>0</v>
      </c>
    </row>
    <row r="93" spans="2:12" s="42" customFormat="1" x14ac:dyDescent="0.25">
      <c r="B93" s="72">
        <v>78</v>
      </c>
      <c r="C93" s="78">
        <f t="shared" si="27"/>
        <v>0</v>
      </c>
      <c r="D93" s="79">
        <f t="shared" si="18"/>
        <v>0</v>
      </c>
      <c r="E93" s="70">
        <f t="shared" si="19"/>
        <v>0</v>
      </c>
      <c r="F93" s="70">
        <f t="shared" si="20"/>
        <v>0</v>
      </c>
      <c r="G93" s="79">
        <f t="shared" si="21"/>
        <v>0</v>
      </c>
      <c r="H93" s="77">
        <f t="shared" si="22"/>
        <v>0</v>
      </c>
      <c r="I93" s="75">
        <f t="shared" si="23"/>
        <v>0</v>
      </c>
      <c r="J93" s="80">
        <f t="shared" si="24"/>
        <v>0</v>
      </c>
      <c r="K93" s="81">
        <f t="shared" si="25"/>
        <v>0</v>
      </c>
      <c r="L93" s="77">
        <f t="shared" si="26"/>
        <v>0</v>
      </c>
    </row>
    <row r="94" spans="2:12" s="42" customFormat="1" x14ac:dyDescent="0.25">
      <c r="B94" s="72">
        <v>79</v>
      </c>
      <c r="C94" s="78">
        <f t="shared" si="27"/>
        <v>0</v>
      </c>
      <c r="D94" s="79">
        <f t="shared" si="18"/>
        <v>0</v>
      </c>
      <c r="E94" s="70">
        <f t="shared" si="19"/>
        <v>0</v>
      </c>
      <c r="F94" s="70">
        <f t="shared" si="20"/>
        <v>0</v>
      </c>
      <c r="G94" s="79">
        <f t="shared" si="21"/>
        <v>0</v>
      </c>
      <c r="H94" s="77">
        <f t="shared" si="22"/>
        <v>0</v>
      </c>
      <c r="I94" s="75">
        <f t="shared" si="23"/>
        <v>0</v>
      </c>
      <c r="J94" s="80">
        <f t="shared" si="24"/>
        <v>0</v>
      </c>
      <c r="K94" s="81">
        <f t="shared" si="25"/>
        <v>0</v>
      </c>
      <c r="L94" s="77">
        <f t="shared" si="26"/>
        <v>0</v>
      </c>
    </row>
    <row r="95" spans="2:12" s="42" customFormat="1" x14ac:dyDescent="0.25">
      <c r="B95" s="72">
        <v>80</v>
      </c>
      <c r="C95" s="78">
        <f t="shared" si="27"/>
        <v>0</v>
      </c>
      <c r="D95" s="79">
        <f t="shared" si="18"/>
        <v>0</v>
      </c>
      <c r="E95" s="70">
        <f t="shared" si="19"/>
        <v>0</v>
      </c>
      <c r="F95" s="70">
        <f t="shared" si="20"/>
        <v>0</v>
      </c>
      <c r="G95" s="79">
        <f t="shared" si="21"/>
        <v>0</v>
      </c>
      <c r="H95" s="77">
        <f t="shared" si="22"/>
        <v>0</v>
      </c>
      <c r="I95" s="75">
        <f t="shared" si="23"/>
        <v>0</v>
      </c>
      <c r="J95" s="80">
        <f t="shared" si="24"/>
        <v>0</v>
      </c>
      <c r="K95" s="81">
        <f t="shared" si="25"/>
        <v>0</v>
      </c>
      <c r="L95" s="77">
        <f t="shared" si="26"/>
        <v>0</v>
      </c>
    </row>
    <row r="96" spans="2:12" s="42" customFormat="1" x14ac:dyDescent="0.25">
      <c r="B96" s="72">
        <v>81</v>
      </c>
      <c r="C96" s="78">
        <f t="shared" si="27"/>
        <v>0</v>
      </c>
      <c r="D96" s="79">
        <f t="shared" si="18"/>
        <v>0</v>
      </c>
      <c r="E96" s="70">
        <f t="shared" si="19"/>
        <v>0</v>
      </c>
      <c r="F96" s="70">
        <f t="shared" si="20"/>
        <v>0</v>
      </c>
      <c r="G96" s="79">
        <f t="shared" si="21"/>
        <v>0</v>
      </c>
      <c r="H96" s="77">
        <f t="shared" si="22"/>
        <v>0</v>
      </c>
      <c r="I96" s="75">
        <f t="shared" si="23"/>
        <v>0</v>
      </c>
      <c r="J96" s="80">
        <f t="shared" si="24"/>
        <v>0</v>
      </c>
      <c r="K96" s="81">
        <f t="shared" si="25"/>
        <v>0</v>
      </c>
      <c r="L96" s="77">
        <f t="shared" si="26"/>
        <v>0</v>
      </c>
    </row>
    <row r="97" spans="2:12" s="42" customFormat="1" x14ac:dyDescent="0.25">
      <c r="B97" s="72">
        <v>82</v>
      </c>
      <c r="C97" s="78">
        <f t="shared" si="27"/>
        <v>0</v>
      </c>
      <c r="D97" s="79">
        <f t="shared" si="18"/>
        <v>0</v>
      </c>
      <c r="E97" s="70">
        <f t="shared" si="19"/>
        <v>0</v>
      </c>
      <c r="F97" s="70">
        <f t="shared" si="20"/>
        <v>0</v>
      </c>
      <c r="G97" s="79">
        <f t="shared" si="21"/>
        <v>0</v>
      </c>
      <c r="H97" s="77">
        <f t="shared" si="22"/>
        <v>0</v>
      </c>
      <c r="I97" s="75">
        <f t="shared" si="23"/>
        <v>0</v>
      </c>
      <c r="J97" s="80">
        <f t="shared" si="24"/>
        <v>0</v>
      </c>
      <c r="K97" s="81">
        <f t="shared" si="25"/>
        <v>0</v>
      </c>
      <c r="L97" s="77">
        <f t="shared" si="26"/>
        <v>0</v>
      </c>
    </row>
    <row r="98" spans="2:12" s="42" customFormat="1" x14ac:dyDescent="0.25">
      <c r="B98" s="72">
        <v>83</v>
      </c>
      <c r="C98" s="78">
        <f t="shared" si="27"/>
        <v>0</v>
      </c>
      <c r="D98" s="79">
        <f t="shared" si="18"/>
        <v>0</v>
      </c>
      <c r="E98" s="70">
        <f t="shared" si="19"/>
        <v>0</v>
      </c>
      <c r="F98" s="70">
        <f t="shared" si="20"/>
        <v>0</v>
      </c>
      <c r="G98" s="79">
        <f t="shared" si="21"/>
        <v>0</v>
      </c>
      <c r="H98" s="77">
        <f t="shared" si="22"/>
        <v>0</v>
      </c>
      <c r="I98" s="75">
        <f t="shared" si="23"/>
        <v>0</v>
      </c>
      <c r="J98" s="80">
        <f t="shared" si="24"/>
        <v>0</v>
      </c>
      <c r="K98" s="81">
        <f t="shared" si="25"/>
        <v>0</v>
      </c>
      <c r="L98" s="77">
        <f t="shared" si="26"/>
        <v>0</v>
      </c>
    </row>
    <row r="99" spans="2:12" s="42" customFormat="1" x14ac:dyDescent="0.25">
      <c r="B99" s="72">
        <v>84</v>
      </c>
      <c r="C99" s="78">
        <f t="shared" si="27"/>
        <v>0</v>
      </c>
      <c r="D99" s="79">
        <f t="shared" si="18"/>
        <v>0</v>
      </c>
      <c r="E99" s="70">
        <f t="shared" si="19"/>
        <v>0</v>
      </c>
      <c r="F99" s="70">
        <f t="shared" si="20"/>
        <v>0</v>
      </c>
      <c r="G99" s="79">
        <f t="shared" si="21"/>
        <v>0</v>
      </c>
      <c r="H99" s="77">
        <f t="shared" si="22"/>
        <v>0</v>
      </c>
      <c r="I99" s="75">
        <f t="shared" si="23"/>
        <v>0</v>
      </c>
      <c r="J99" s="80">
        <f t="shared" si="24"/>
        <v>0</v>
      </c>
      <c r="K99" s="81">
        <f t="shared" si="25"/>
        <v>0</v>
      </c>
      <c r="L99" s="77">
        <f t="shared" si="26"/>
        <v>0</v>
      </c>
    </row>
    <row r="100" spans="2:12" s="42" customFormat="1" x14ac:dyDescent="0.25">
      <c r="B100" s="72">
        <v>85</v>
      </c>
      <c r="C100" s="78">
        <f t="shared" si="27"/>
        <v>0</v>
      </c>
      <c r="D100" s="79">
        <f t="shared" si="18"/>
        <v>0</v>
      </c>
      <c r="E100" s="70">
        <f t="shared" si="19"/>
        <v>0</v>
      </c>
      <c r="F100" s="70">
        <f t="shared" si="20"/>
        <v>0</v>
      </c>
      <c r="G100" s="79">
        <f t="shared" si="21"/>
        <v>0</v>
      </c>
      <c r="H100" s="77">
        <f t="shared" si="22"/>
        <v>0</v>
      </c>
      <c r="I100" s="75">
        <f t="shared" si="23"/>
        <v>0</v>
      </c>
      <c r="J100" s="80">
        <f t="shared" si="24"/>
        <v>0</v>
      </c>
      <c r="K100" s="81">
        <f t="shared" si="25"/>
        <v>0</v>
      </c>
      <c r="L100" s="77">
        <f t="shared" si="26"/>
        <v>0</v>
      </c>
    </row>
    <row r="101" spans="2:12" s="42" customFormat="1" x14ac:dyDescent="0.25">
      <c r="B101" s="72">
        <v>86</v>
      </c>
      <c r="C101" s="78">
        <f t="shared" si="27"/>
        <v>0</v>
      </c>
      <c r="D101" s="79">
        <f t="shared" si="18"/>
        <v>0</v>
      </c>
      <c r="E101" s="70">
        <f t="shared" si="19"/>
        <v>0</v>
      </c>
      <c r="F101" s="70">
        <f t="shared" si="20"/>
        <v>0</v>
      </c>
      <c r="G101" s="79">
        <f t="shared" si="21"/>
        <v>0</v>
      </c>
      <c r="H101" s="77">
        <f t="shared" si="22"/>
        <v>0</v>
      </c>
      <c r="I101" s="75">
        <f t="shared" si="23"/>
        <v>0</v>
      </c>
      <c r="J101" s="80">
        <f t="shared" si="24"/>
        <v>0</v>
      </c>
      <c r="K101" s="81">
        <f t="shared" si="25"/>
        <v>0</v>
      </c>
      <c r="L101" s="77">
        <f t="shared" si="26"/>
        <v>0</v>
      </c>
    </row>
    <row r="102" spans="2:12" s="42" customFormat="1" x14ac:dyDescent="0.25">
      <c r="B102" s="72">
        <v>87</v>
      </c>
      <c r="C102" s="78">
        <f t="shared" si="27"/>
        <v>0</v>
      </c>
      <c r="D102" s="79">
        <f t="shared" si="18"/>
        <v>0</v>
      </c>
      <c r="E102" s="70">
        <f t="shared" si="19"/>
        <v>0</v>
      </c>
      <c r="F102" s="70">
        <f t="shared" si="20"/>
        <v>0</v>
      </c>
      <c r="G102" s="79">
        <f t="shared" si="21"/>
        <v>0</v>
      </c>
      <c r="H102" s="77">
        <f t="shared" si="22"/>
        <v>0</v>
      </c>
      <c r="I102" s="75">
        <f t="shared" si="23"/>
        <v>0</v>
      </c>
      <c r="J102" s="80">
        <f t="shared" si="24"/>
        <v>0</v>
      </c>
      <c r="K102" s="81">
        <f t="shared" si="25"/>
        <v>0</v>
      </c>
      <c r="L102" s="77">
        <f t="shared" si="26"/>
        <v>0</v>
      </c>
    </row>
    <row r="103" spans="2:12" s="42" customFormat="1" x14ac:dyDescent="0.25">
      <c r="B103" s="72">
        <v>88</v>
      </c>
      <c r="C103" s="78">
        <f t="shared" si="27"/>
        <v>0</v>
      </c>
      <c r="D103" s="79">
        <f t="shared" si="18"/>
        <v>0</v>
      </c>
      <c r="E103" s="70">
        <f t="shared" si="19"/>
        <v>0</v>
      </c>
      <c r="F103" s="70">
        <f t="shared" si="20"/>
        <v>0</v>
      </c>
      <c r="G103" s="79">
        <f t="shared" si="21"/>
        <v>0</v>
      </c>
      <c r="H103" s="77">
        <f t="shared" si="22"/>
        <v>0</v>
      </c>
      <c r="I103" s="75">
        <f t="shared" si="23"/>
        <v>0</v>
      </c>
      <c r="J103" s="80">
        <f t="shared" si="24"/>
        <v>0</v>
      </c>
      <c r="K103" s="81">
        <f t="shared" si="25"/>
        <v>0</v>
      </c>
      <c r="L103" s="77">
        <f t="shared" si="26"/>
        <v>0</v>
      </c>
    </row>
    <row r="104" spans="2:12" s="42" customFormat="1" x14ac:dyDescent="0.25">
      <c r="B104" s="72">
        <v>89</v>
      </c>
      <c r="C104" s="78">
        <f t="shared" si="27"/>
        <v>0</v>
      </c>
      <c r="D104" s="79">
        <f t="shared" si="18"/>
        <v>0</v>
      </c>
      <c r="E104" s="70">
        <f t="shared" si="19"/>
        <v>0</v>
      </c>
      <c r="F104" s="70">
        <f t="shared" si="20"/>
        <v>0</v>
      </c>
      <c r="G104" s="79">
        <f t="shared" si="21"/>
        <v>0</v>
      </c>
      <c r="H104" s="77">
        <f t="shared" si="22"/>
        <v>0</v>
      </c>
      <c r="I104" s="75">
        <f t="shared" si="23"/>
        <v>0</v>
      </c>
      <c r="J104" s="80">
        <f t="shared" si="24"/>
        <v>0</v>
      </c>
      <c r="K104" s="81">
        <f t="shared" si="25"/>
        <v>0</v>
      </c>
      <c r="L104" s="77">
        <f t="shared" si="26"/>
        <v>0</v>
      </c>
    </row>
    <row r="105" spans="2:12" s="42" customFormat="1" x14ac:dyDescent="0.25">
      <c r="B105" s="72">
        <v>90</v>
      </c>
      <c r="C105" s="78">
        <f t="shared" si="27"/>
        <v>0</v>
      </c>
      <c r="D105" s="79">
        <f t="shared" si="18"/>
        <v>0</v>
      </c>
      <c r="E105" s="70">
        <f t="shared" si="19"/>
        <v>0</v>
      </c>
      <c r="F105" s="70">
        <f t="shared" si="20"/>
        <v>0</v>
      </c>
      <c r="G105" s="79">
        <f t="shared" si="21"/>
        <v>0</v>
      </c>
      <c r="H105" s="77">
        <f t="shared" si="22"/>
        <v>0</v>
      </c>
      <c r="I105" s="75">
        <f t="shared" si="23"/>
        <v>0</v>
      </c>
      <c r="J105" s="80">
        <f t="shared" si="24"/>
        <v>0</v>
      </c>
      <c r="K105" s="81">
        <f t="shared" si="25"/>
        <v>0</v>
      </c>
      <c r="L105" s="77">
        <f t="shared" si="26"/>
        <v>0</v>
      </c>
    </row>
    <row r="106" spans="2:12" s="42" customFormat="1" x14ac:dyDescent="0.25">
      <c r="B106" s="72">
        <v>91</v>
      </c>
      <c r="C106" s="78">
        <f t="shared" si="27"/>
        <v>0</v>
      </c>
      <c r="D106" s="79">
        <f t="shared" si="18"/>
        <v>0</v>
      </c>
      <c r="E106" s="70">
        <f t="shared" si="19"/>
        <v>0</v>
      </c>
      <c r="F106" s="70">
        <f t="shared" si="20"/>
        <v>0</v>
      </c>
      <c r="G106" s="79">
        <f t="shared" si="21"/>
        <v>0</v>
      </c>
      <c r="H106" s="77">
        <f t="shared" si="22"/>
        <v>0</v>
      </c>
      <c r="I106" s="75">
        <f t="shared" si="23"/>
        <v>0</v>
      </c>
      <c r="J106" s="80">
        <f t="shared" si="24"/>
        <v>0</v>
      </c>
      <c r="K106" s="81">
        <f t="shared" si="25"/>
        <v>0</v>
      </c>
      <c r="L106" s="77">
        <f t="shared" si="26"/>
        <v>0</v>
      </c>
    </row>
    <row r="107" spans="2:12" s="42" customFormat="1" x14ac:dyDescent="0.25">
      <c r="B107" s="72">
        <v>92</v>
      </c>
      <c r="C107" s="78">
        <f t="shared" si="27"/>
        <v>0</v>
      </c>
      <c r="D107" s="79">
        <f t="shared" si="18"/>
        <v>0</v>
      </c>
      <c r="E107" s="70">
        <f t="shared" si="19"/>
        <v>0</v>
      </c>
      <c r="F107" s="70">
        <f t="shared" si="20"/>
        <v>0</v>
      </c>
      <c r="G107" s="79">
        <f t="shared" si="21"/>
        <v>0</v>
      </c>
      <c r="H107" s="77">
        <f t="shared" si="22"/>
        <v>0</v>
      </c>
      <c r="I107" s="75">
        <f t="shared" si="23"/>
        <v>0</v>
      </c>
      <c r="J107" s="80">
        <f t="shared" si="24"/>
        <v>0</v>
      </c>
      <c r="K107" s="81">
        <f t="shared" si="25"/>
        <v>0</v>
      </c>
      <c r="L107" s="77">
        <f t="shared" si="26"/>
        <v>0</v>
      </c>
    </row>
    <row r="108" spans="2:12" s="42" customFormat="1" x14ac:dyDescent="0.25">
      <c r="B108" s="72">
        <v>93</v>
      </c>
      <c r="C108" s="78">
        <f t="shared" si="27"/>
        <v>0</v>
      </c>
      <c r="D108" s="79">
        <f t="shared" si="18"/>
        <v>0</v>
      </c>
      <c r="E108" s="70">
        <f t="shared" si="19"/>
        <v>0</v>
      </c>
      <c r="F108" s="70">
        <f t="shared" si="20"/>
        <v>0</v>
      </c>
      <c r="G108" s="79">
        <f t="shared" si="21"/>
        <v>0</v>
      </c>
      <c r="H108" s="77">
        <f t="shared" si="22"/>
        <v>0</v>
      </c>
      <c r="I108" s="75">
        <f t="shared" si="23"/>
        <v>0</v>
      </c>
      <c r="J108" s="80">
        <f t="shared" si="24"/>
        <v>0</v>
      </c>
      <c r="K108" s="81">
        <f t="shared" si="25"/>
        <v>0</v>
      </c>
      <c r="L108" s="77">
        <f t="shared" si="26"/>
        <v>0</v>
      </c>
    </row>
    <row r="109" spans="2:12" s="42" customFormat="1" x14ac:dyDescent="0.25">
      <c r="B109" s="72">
        <v>94</v>
      </c>
      <c r="C109" s="78">
        <f t="shared" si="27"/>
        <v>0</v>
      </c>
      <c r="D109" s="79">
        <f t="shared" si="18"/>
        <v>0</v>
      </c>
      <c r="E109" s="70">
        <f t="shared" si="19"/>
        <v>0</v>
      </c>
      <c r="F109" s="70">
        <f t="shared" si="20"/>
        <v>0</v>
      </c>
      <c r="G109" s="79">
        <f t="shared" si="21"/>
        <v>0</v>
      </c>
      <c r="H109" s="77">
        <f t="shared" si="22"/>
        <v>0</v>
      </c>
      <c r="I109" s="75">
        <f t="shared" si="23"/>
        <v>0</v>
      </c>
      <c r="J109" s="80">
        <f t="shared" si="24"/>
        <v>0</v>
      </c>
      <c r="K109" s="81">
        <f t="shared" si="25"/>
        <v>0</v>
      </c>
      <c r="L109" s="77">
        <f t="shared" si="26"/>
        <v>0</v>
      </c>
    </row>
    <row r="110" spans="2:12" s="42" customFormat="1" x14ac:dyDescent="0.25">
      <c r="B110" s="72">
        <v>95</v>
      </c>
      <c r="C110" s="78">
        <f t="shared" si="27"/>
        <v>0</v>
      </c>
      <c r="D110" s="79">
        <f t="shared" si="18"/>
        <v>0</v>
      </c>
      <c r="E110" s="70">
        <f t="shared" si="19"/>
        <v>0</v>
      </c>
      <c r="F110" s="70">
        <f t="shared" si="20"/>
        <v>0</v>
      </c>
      <c r="G110" s="79">
        <f t="shared" si="21"/>
        <v>0</v>
      </c>
      <c r="H110" s="77">
        <f t="shared" si="22"/>
        <v>0</v>
      </c>
      <c r="I110" s="75">
        <f t="shared" si="23"/>
        <v>0</v>
      </c>
      <c r="J110" s="80">
        <f t="shared" si="24"/>
        <v>0</v>
      </c>
      <c r="K110" s="81">
        <f t="shared" si="25"/>
        <v>0</v>
      </c>
      <c r="L110" s="77">
        <f t="shared" si="26"/>
        <v>0</v>
      </c>
    </row>
    <row r="111" spans="2:12" s="42" customFormat="1" x14ac:dyDescent="0.25">
      <c r="B111" s="72">
        <v>96</v>
      </c>
      <c r="C111" s="78">
        <f t="shared" si="27"/>
        <v>0</v>
      </c>
      <c r="D111" s="79">
        <f t="shared" si="18"/>
        <v>0</v>
      </c>
      <c r="E111" s="70">
        <f t="shared" si="19"/>
        <v>0</v>
      </c>
      <c r="F111" s="70">
        <f t="shared" si="20"/>
        <v>0</v>
      </c>
      <c r="G111" s="79">
        <f t="shared" si="21"/>
        <v>0</v>
      </c>
      <c r="H111" s="77">
        <f t="shared" si="22"/>
        <v>0</v>
      </c>
      <c r="I111" s="75">
        <f t="shared" si="23"/>
        <v>0</v>
      </c>
      <c r="J111" s="80">
        <f t="shared" si="24"/>
        <v>0</v>
      </c>
      <c r="K111" s="81">
        <f t="shared" si="25"/>
        <v>0</v>
      </c>
      <c r="L111" s="77">
        <f t="shared" si="26"/>
        <v>0</v>
      </c>
    </row>
    <row r="112" spans="2:12" s="42" customFormat="1" x14ac:dyDescent="0.25">
      <c r="B112" s="72">
        <v>97</v>
      </c>
      <c r="C112" s="78">
        <f t="shared" si="27"/>
        <v>0</v>
      </c>
      <c r="D112" s="79">
        <f t="shared" ref="D112:D143" si="28">C112*$D$5/12</f>
        <v>0</v>
      </c>
      <c r="E112" s="70">
        <f t="shared" ref="E112:E143" si="29">D112*$D$12</f>
        <v>0</v>
      </c>
      <c r="F112" s="70">
        <f t="shared" ref="F112:F135" si="30">IFERROR(PPMT($D$5/12,B112,Plazo,-$C$16),0)</f>
        <v>0</v>
      </c>
      <c r="G112" s="79">
        <f t="shared" ref="G112:G135" si="31">C112*$D$11/1000</f>
        <v>0</v>
      </c>
      <c r="H112" s="77">
        <f t="shared" ref="H112:H135" si="32">IF(C112&lt;0.01,0,($D$2*$D$10/1000)*1.0802)</f>
        <v>0</v>
      </c>
      <c r="I112" s="75">
        <f t="shared" ref="I112:I143" si="33">H112*$D$12</f>
        <v>0</v>
      </c>
      <c r="J112" s="80">
        <f t="shared" ref="J112:J135" si="34">IF(D112&lt;0.01,0,$D$9)</f>
        <v>0</v>
      </c>
      <c r="K112" s="81">
        <f t="shared" si="25"/>
        <v>0</v>
      </c>
      <c r="L112" s="77">
        <f t="shared" si="26"/>
        <v>0</v>
      </c>
    </row>
    <row r="113" spans="2:12" s="42" customFormat="1" x14ac:dyDescent="0.25">
      <c r="B113" s="72">
        <v>98</v>
      </c>
      <c r="C113" s="78">
        <f t="shared" si="27"/>
        <v>0</v>
      </c>
      <c r="D113" s="79">
        <f t="shared" si="28"/>
        <v>0</v>
      </c>
      <c r="E113" s="70">
        <f t="shared" si="29"/>
        <v>0</v>
      </c>
      <c r="F113" s="70">
        <f t="shared" si="30"/>
        <v>0</v>
      </c>
      <c r="G113" s="79">
        <f t="shared" si="31"/>
        <v>0</v>
      </c>
      <c r="H113" s="77">
        <f t="shared" si="32"/>
        <v>0</v>
      </c>
      <c r="I113" s="75">
        <f t="shared" si="33"/>
        <v>0</v>
      </c>
      <c r="J113" s="80">
        <f t="shared" si="34"/>
        <v>0</v>
      </c>
      <c r="K113" s="81">
        <f t="shared" si="25"/>
        <v>0</v>
      </c>
      <c r="L113" s="77">
        <f t="shared" si="26"/>
        <v>0</v>
      </c>
    </row>
    <row r="114" spans="2:12" s="42" customFormat="1" x14ac:dyDescent="0.25">
      <c r="B114" s="72">
        <v>99</v>
      </c>
      <c r="C114" s="78">
        <f t="shared" si="27"/>
        <v>0</v>
      </c>
      <c r="D114" s="79">
        <f t="shared" si="28"/>
        <v>0</v>
      </c>
      <c r="E114" s="70">
        <f t="shared" si="29"/>
        <v>0</v>
      </c>
      <c r="F114" s="70">
        <f t="shared" si="30"/>
        <v>0</v>
      </c>
      <c r="G114" s="79">
        <f t="shared" si="31"/>
        <v>0</v>
      </c>
      <c r="H114" s="77">
        <f t="shared" si="32"/>
        <v>0</v>
      </c>
      <c r="I114" s="75">
        <f t="shared" si="33"/>
        <v>0</v>
      </c>
      <c r="J114" s="80">
        <f t="shared" si="34"/>
        <v>0</v>
      </c>
      <c r="K114" s="81">
        <f t="shared" si="25"/>
        <v>0</v>
      </c>
      <c r="L114" s="77">
        <f t="shared" si="26"/>
        <v>0</v>
      </c>
    </row>
    <row r="115" spans="2:12" s="42" customFormat="1" x14ac:dyDescent="0.25">
      <c r="B115" s="72">
        <v>100</v>
      </c>
      <c r="C115" s="78">
        <f t="shared" si="27"/>
        <v>0</v>
      </c>
      <c r="D115" s="79">
        <f t="shared" si="28"/>
        <v>0</v>
      </c>
      <c r="E115" s="70">
        <f t="shared" si="29"/>
        <v>0</v>
      </c>
      <c r="F115" s="70">
        <f t="shared" si="30"/>
        <v>0</v>
      </c>
      <c r="G115" s="79">
        <f t="shared" si="31"/>
        <v>0</v>
      </c>
      <c r="H115" s="77">
        <f t="shared" si="32"/>
        <v>0</v>
      </c>
      <c r="I115" s="75">
        <f t="shared" si="33"/>
        <v>0</v>
      </c>
      <c r="J115" s="80">
        <f t="shared" si="34"/>
        <v>0</v>
      </c>
      <c r="K115" s="81">
        <f t="shared" si="25"/>
        <v>0</v>
      </c>
      <c r="L115" s="77">
        <f t="shared" si="26"/>
        <v>0</v>
      </c>
    </row>
    <row r="116" spans="2:12" s="42" customFormat="1" x14ac:dyDescent="0.25">
      <c r="B116" s="72">
        <v>101</v>
      </c>
      <c r="C116" s="78">
        <f t="shared" si="27"/>
        <v>0</v>
      </c>
      <c r="D116" s="79">
        <f t="shared" si="28"/>
        <v>0</v>
      </c>
      <c r="E116" s="70">
        <f t="shared" si="29"/>
        <v>0</v>
      </c>
      <c r="F116" s="70">
        <f t="shared" si="30"/>
        <v>0</v>
      </c>
      <c r="G116" s="79">
        <f t="shared" si="31"/>
        <v>0</v>
      </c>
      <c r="H116" s="77">
        <f t="shared" si="32"/>
        <v>0</v>
      </c>
      <c r="I116" s="75">
        <f t="shared" si="33"/>
        <v>0</v>
      </c>
      <c r="J116" s="80">
        <f t="shared" si="34"/>
        <v>0</v>
      </c>
      <c r="K116" s="81">
        <f t="shared" si="25"/>
        <v>0</v>
      </c>
      <c r="L116" s="77">
        <f t="shared" si="26"/>
        <v>0</v>
      </c>
    </row>
    <row r="117" spans="2:12" s="42" customFormat="1" x14ac:dyDescent="0.25">
      <c r="B117" s="72">
        <v>102</v>
      </c>
      <c r="C117" s="78">
        <f t="shared" si="27"/>
        <v>0</v>
      </c>
      <c r="D117" s="79">
        <f t="shared" si="28"/>
        <v>0</v>
      </c>
      <c r="E117" s="70">
        <f t="shared" si="29"/>
        <v>0</v>
      </c>
      <c r="F117" s="70">
        <f t="shared" si="30"/>
        <v>0</v>
      </c>
      <c r="G117" s="79">
        <f t="shared" si="31"/>
        <v>0</v>
      </c>
      <c r="H117" s="77">
        <f t="shared" si="32"/>
        <v>0</v>
      </c>
      <c r="I117" s="75">
        <f t="shared" si="33"/>
        <v>0</v>
      </c>
      <c r="J117" s="80">
        <f t="shared" si="34"/>
        <v>0</v>
      </c>
      <c r="K117" s="81">
        <f t="shared" si="25"/>
        <v>0</v>
      </c>
      <c r="L117" s="77">
        <f t="shared" si="26"/>
        <v>0</v>
      </c>
    </row>
    <row r="118" spans="2:12" s="42" customFormat="1" x14ac:dyDescent="0.25">
      <c r="B118" s="72">
        <v>103</v>
      </c>
      <c r="C118" s="78">
        <f t="shared" si="27"/>
        <v>0</v>
      </c>
      <c r="D118" s="79">
        <f t="shared" si="28"/>
        <v>0</v>
      </c>
      <c r="E118" s="70">
        <f t="shared" si="29"/>
        <v>0</v>
      </c>
      <c r="F118" s="70">
        <f t="shared" si="30"/>
        <v>0</v>
      </c>
      <c r="G118" s="79">
        <f t="shared" si="31"/>
        <v>0</v>
      </c>
      <c r="H118" s="77">
        <f t="shared" si="32"/>
        <v>0</v>
      </c>
      <c r="I118" s="75">
        <f t="shared" si="33"/>
        <v>0</v>
      </c>
      <c r="J118" s="80">
        <f t="shared" si="34"/>
        <v>0</v>
      </c>
      <c r="K118" s="81">
        <f t="shared" si="25"/>
        <v>0</v>
      </c>
      <c r="L118" s="77">
        <f t="shared" si="26"/>
        <v>0</v>
      </c>
    </row>
    <row r="119" spans="2:12" s="42" customFormat="1" x14ac:dyDescent="0.25">
      <c r="B119" s="72">
        <v>104</v>
      </c>
      <c r="C119" s="78">
        <f t="shared" si="27"/>
        <v>0</v>
      </c>
      <c r="D119" s="79">
        <f t="shared" si="28"/>
        <v>0</v>
      </c>
      <c r="E119" s="70">
        <f t="shared" si="29"/>
        <v>0</v>
      </c>
      <c r="F119" s="70">
        <f t="shared" si="30"/>
        <v>0</v>
      </c>
      <c r="G119" s="79">
        <f t="shared" si="31"/>
        <v>0</v>
      </c>
      <c r="H119" s="77">
        <f t="shared" si="32"/>
        <v>0</v>
      </c>
      <c r="I119" s="75">
        <f t="shared" si="33"/>
        <v>0</v>
      </c>
      <c r="J119" s="80">
        <f t="shared" si="34"/>
        <v>0</v>
      </c>
      <c r="K119" s="81">
        <f t="shared" si="25"/>
        <v>0</v>
      </c>
      <c r="L119" s="77">
        <f t="shared" si="26"/>
        <v>0</v>
      </c>
    </row>
    <row r="120" spans="2:12" s="42" customFormat="1" x14ac:dyDescent="0.25">
      <c r="B120" s="72">
        <v>105</v>
      </c>
      <c r="C120" s="78">
        <f t="shared" si="27"/>
        <v>0</v>
      </c>
      <c r="D120" s="79">
        <f t="shared" si="28"/>
        <v>0</v>
      </c>
      <c r="E120" s="70">
        <f t="shared" si="29"/>
        <v>0</v>
      </c>
      <c r="F120" s="70">
        <f t="shared" si="30"/>
        <v>0</v>
      </c>
      <c r="G120" s="79">
        <f t="shared" si="31"/>
        <v>0</v>
      </c>
      <c r="H120" s="77">
        <f t="shared" si="32"/>
        <v>0</v>
      </c>
      <c r="I120" s="75">
        <f t="shared" si="33"/>
        <v>0</v>
      </c>
      <c r="J120" s="80">
        <f t="shared" si="34"/>
        <v>0</v>
      </c>
      <c r="K120" s="81">
        <f t="shared" si="25"/>
        <v>0</v>
      </c>
      <c r="L120" s="77">
        <f t="shared" si="26"/>
        <v>0</v>
      </c>
    </row>
    <row r="121" spans="2:12" s="42" customFormat="1" x14ac:dyDescent="0.25">
      <c r="B121" s="72">
        <v>106</v>
      </c>
      <c r="C121" s="78">
        <f t="shared" si="27"/>
        <v>0</v>
      </c>
      <c r="D121" s="79">
        <f t="shared" si="28"/>
        <v>0</v>
      </c>
      <c r="E121" s="70">
        <f t="shared" si="29"/>
        <v>0</v>
      </c>
      <c r="F121" s="70">
        <f t="shared" si="30"/>
        <v>0</v>
      </c>
      <c r="G121" s="79">
        <f t="shared" si="31"/>
        <v>0</v>
      </c>
      <c r="H121" s="77">
        <f t="shared" si="32"/>
        <v>0</v>
      </c>
      <c r="I121" s="75">
        <f t="shared" si="33"/>
        <v>0</v>
      </c>
      <c r="J121" s="80">
        <f t="shared" si="34"/>
        <v>0</v>
      </c>
      <c r="K121" s="81">
        <f t="shared" si="25"/>
        <v>0</v>
      </c>
      <c r="L121" s="77">
        <f t="shared" si="26"/>
        <v>0</v>
      </c>
    </row>
    <row r="122" spans="2:12" s="42" customFormat="1" x14ac:dyDescent="0.25">
      <c r="B122" s="72">
        <v>107</v>
      </c>
      <c r="C122" s="78">
        <f t="shared" si="27"/>
        <v>0</v>
      </c>
      <c r="D122" s="79">
        <f t="shared" si="28"/>
        <v>0</v>
      </c>
      <c r="E122" s="70">
        <f t="shared" si="29"/>
        <v>0</v>
      </c>
      <c r="F122" s="70">
        <f t="shared" si="30"/>
        <v>0</v>
      </c>
      <c r="G122" s="79">
        <f t="shared" si="31"/>
        <v>0</v>
      </c>
      <c r="H122" s="77">
        <f t="shared" si="32"/>
        <v>0</v>
      </c>
      <c r="I122" s="75">
        <f t="shared" si="33"/>
        <v>0</v>
      </c>
      <c r="J122" s="80">
        <f t="shared" si="34"/>
        <v>0</v>
      </c>
      <c r="K122" s="81">
        <f t="shared" si="25"/>
        <v>0</v>
      </c>
      <c r="L122" s="77">
        <f t="shared" si="26"/>
        <v>0</v>
      </c>
    </row>
    <row r="123" spans="2:12" s="42" customFormat="1" x14ac:dyDescent="0.25">
      <c r="B123" s="72">
        <v>108</v>
      </c>
      <c r="C123" s="78">
        <f t="shared" si="27"/>
        <v>0</v>
      </c>
      <c r="D123" s="79">
        <f t="shared" si="28"/>
        <v>0</v>
      </c>
      <c r="E123" s="70">
        <f t="shared" si="29"/>
        <v>0</v>
      </c>
      <c r="F123" s="70">
        <f t="shared" si="30"/>
        <v>0</v>
      </c>
      <c r="G123" s="79">
        <f t="shared" si="31"/>
        <v>0</v>
      </c>
      <c r="H123" s="77">
        <f t="shared" si="32"/>
        <v>0</v>
      </c>
      <c r="I123" s="75">
        <f t="shared" si="33"/>
        <v>0</v>
      </c>
      <c r="J123" s="80">
        <f t="shared" si="34"/>
        <v>0</v>
      </c>
      <c r="K123" s="81">
        <f t="shared" si="25"/>
        <v>0</v>
      </c>
      <c r="L123" s="77">
        <f t="shared" si="26"/>
        <v>0</v>
      </c>
    </row>
    <row r="124" spans="2:12" s="42" customFormat="1" x14ac:dyDescent="0.25">
      <c r="B124" s="72">
        <v>109</v>
      </c>
      <c r="C124" s="78">
        <f t="shared" si="27"/>
        <v>0</v>
      </c>
      <c r="D124" s="79">
        <f t="shared" si="28"/>
        <v>0</v>
      </c>
      <c r="E124" s="70">
        <f t="shared" si="29"/>
        <v>0</v>
      </c>
      <c r="F124" s="70">
        <f t="shared" si="30"/>
        <v>0</v>
      </c>
      <c r="G124" s="79">
        <f t="shared" si="31"/>
        <v>0</v>
      </c>
      <c r="H124" s="77">
        <f t="shared" si="32"/>
        <v>0</v>
      </c>
      <c r="I124" s="75">
        <f t="shared" si="33"/>
        <v>0</v>
      </c>
      <c r="J124" s="80">
        <f t="shared" si="34"/>
        <v>0</v>
      </c>
      <c r="K124" s="81">
        <f t="shared" si="25"/>
        <v>0</v>
      </c>
      <c r="L124" s="77">
        <f t="shared" si="26"/>
        <v>0</v>
      </c>
    </row>
    <row r="125" spans="2:12" s="42" customFormat="1" x14ac:dyDescent="0.25">
      <c r="B125" s="72">
        <v>110</v>
      </c>
      <c r="C125" s="78">
        <f t="shared" si="27"/>
        <v>0</v>
      </c>
      <c r="D125" s="79">
        <f t="shared" si="28"/>
        <v>0</v>
      </c>
      <c r="E125" s="70">
        <f t="shared" si="29"/>
        <v>0</v>
      </c>
      <c r="F125" s="70">
        <f t="shared" si="30"/>
        <v>0</v>
      </c>
      <c r="G125" s="79">
        <f t="shared" si="31"/>
        <v>0</v>
      </c>
      <c r="H125" s="77">
        <f t="shared" si="32"/>
        <v>0</v>
      </c>
      <c r="I125" s="75">
        <f t="shared" si="33"/>
        <v>0</v>
      </c>
      <c r="J125" s="80">
        <f t="shared" si="34"/>
        <v>0</v>
      </c>
      <c r="K125" s="81">
        <f t="shared" si="25"/>
        <v>0</v>
      </c>
      <c r="L125" s="77">
        <f t="shared" si="26"/>
        <v>0</v>
      </c>
    </row>
    <row r="126" spans="2:12" s="42" customFormat="1" x14ac:dyDescent="0.25">
      <c r="B126" s="72">
        <v>111</v>
      </c>
      <c r="C126" s="78">
        <f t="shared" si="27"/>
        <v>0</v>
      </c>
      <c r="D126" s="79">
        <f t="shared" si="28"/>
        <v>0</v>
      </c>
      <c r="E126" s="70">
        <f t="shared" si="29"/>
        <v>0</v>
      </c>
      <c r="F126" s="70">
        <f t="shared" si="30"/>
        <v>0</v>
      </c>
      <c r="G126" s="79">
        <f t="shared" si="31"/>
        <v>0</v>
      </c>
      <c r="H126" s="77">
        <f t="shared" si="32"/>
        <v>0</v>
      </c>
      <c r="I126" s="75">
        <f t="shared" si="33"/>
        <v>0</v>
      </c>
      <c r="J126" s="80">
        <f t="shared" si="34"/>
        <v>0</v>
      </c>
      <c r="K126" s="81">
        <f t="shared" si="25"/>
        <v>0</v>
      </c>
      <c r="L126" s="77">
        <f t="shared" si="26"/>
        <v>0</v>
      </c>
    </row>
    <row r="127" spans="2:12" s="42" customFormat="1" x14ac:dyDescent="0.25">
      <c r="B127" s="72">
        <v>112</v>
      </c>
      <c r="C127" s="78">
        <f t="shared" si="27"/>
        <v>0</v>
      </c>
      <c r="D127" s="79">
        <f t="shared" si="28"/>
        <v>0</v>
      </c>
      <c r="E127" s="70">
        <f t="shared" si="29"/>
        <v>0</v>
      </c>
      <c r="F127" s="70">
        <f t="shared" si="30"/>
        <v>0</v>
      </c>
      <c r="G127" s="79">
        <f t="shared" si="31"/>
        <v>0</v>
      </c>
      <c r="H127" s="77">
        <f t="shared" si="32"/>
        <v>0</v>
      </c>
      <c r="I127" s="75">
        <f t="shared" si="33"/>
        <v>0</v>
      </c>
      <c r="J127" s="80">
        <f t="shared" si="34"/>
        <v>0</v>
      </c>
      <c r="K127" s="81">
        <f t="shared" si="25"/>
        <v>0</v>
      </c>
      <c r="L127" s="77">
        <f t="shared" si="26"/>
        <v>0</v>
      </c>
    </row>
    <row r="128" spans="2:12" s="42" customFormat="1" x14ac:dyDescent="0.25">
      <c r="B128" s="72">
        <v>113</v>
      </c>
      <c r="C128" s="78">
        <f t="shared" si="27"/>
        <v>0</v>
      </c>
      <c r="D128" s="79">
        <f t="shared" si="28"/>
        <v>0</v>
      </c>
      <c r="E128" s="70">
        <f t="shared" si="29"/>
        <v>0</v>
      </c>
      <c r="F128" s="70">
        <f t="shared" si="30"/>
        <v>0</v>
      </c>
      <c r="G128" s="79">
        <f t="shared" si="31"/>
        <v>0</v>
      </c>
      <c r="H128" s="77">
        <f t="shared" si="32"/>
        <v>0</v>
      </c>
      <c r="I128" s="75">
        <f t="shared" si="33"/>
        <v>0</v>
      </c>
      <c r="J128" s="80">
        <f t="shared" si="34"/>
        <v>0</v>
      </c>
      <c r="K128" s="81">
        <f t="shared" si="25"/>
        <v>0</v>
      </c>
      <c r="L128" s="77">
        <f t="shared" si="26"/>
        <v>0</v>
      </c>
    </row>
    <row r="129" spans="2:12" s="42" customFormat="1" x14ac:dyDescent="0.25">
      <c r="B129" s="72">
        <v>114</v>
      </c>
      <c r="C129" s="78">
        <f t="shared" si="27"/>
        <v>0</v>
      </c>
      <c r="D129" s="79">
        <f t="shared" si="28"/>
        <v>0</v>
      </c>
      <c r="E129" s="70">
        <f t="shared" si="29"/>
        <v>0</v>
      </c>
      <c r="F129" s="70">
        <f t="shared" si="30"/>
        <v>0</v>
      </c>
      <c r="G129" s="79">
        <f t="shared" si="31"/>
        <v>0</v>
      </c>
      <c r="H129" s="77">
        <f t="shared" si="32"/>
        <v>0</v>
      </c>
      <c r="I129" s="75">
        <f t="shared" si="33"/>
        <v>0</v>
      </c>
      <c r="J129" s="80">
        <f t="shared" si="34"/>
        <v>0</v>
      </c>
      <c r="K129" s="81">
        <f t="shared" si="25"/>
        <v>0</v>
      </c>
      <c r="L129" s="77">
        <f t="shared" si="26"/>
        <v>0</v>
      </c>
    </row>
    <row r="130" spans="2:12" s="42" customFormat="1" x14ac:dyDescent="0.25">
      <c r="B130" s="72">
        <v>115</v>
      </c>
      <c r="C130" s="78">
        <f t="shared" si="27"/>
        <v>0</v>
      </c>
      <c r="D130" s="79">
        <f t="shared" si="28"/>
        <v>0</v>
      </c>
      <c r="E130" s="70">
        <f t="shared" si="29"/>
        <v>0</v>
      </c>
      <c r="F130" s="70">
        <f t="shared" si="30"/>
        <v>0</v>
      </c>
      <c r="G130" s="79">
        <f t="shared" si="31"/>
        <v>0</v>
      </c>
      <c r="H130" s="77">
        <f t="shared" si="32"/>
        <v>0</v>
      </c>
      <c r="I130" s="75">
        <f t="shared" si="33"/>
        <v>0</v>
      </c>
      <c r="J130" s="80">
        <f t="shared" si="34"/>
        <v>0</v>
      </c>
      <c r="K130" s="81">
        <f t="shared" si="25"/>
        <v>0</v>
      </c>
      <c r="L130" s="77">
        <f t="shared" si="26"/>
        <v>0</v>
      </c>
    </row>
    <row r="131" spans="2:12" s="42" customFormat="1" x14ac:dyDescent="0.25">
      <c r="B131" s="72">
        <v>116</v>
      </c>
      <c r="C131" s="78">
        <f t="shared" si="27"/>
        <v>0</v>
      </c>
      <c r="D131" s="79">
        <f t="shared" si="28"/>
        <v>0</v>
      </c>
      <c r="E131" s="70">
        <f t="shared" si="29"/>
        <v>0</v>
      </c>
      <c r="F131" s="70">
        <f t="shared" si="30"/>
        <v>0</v>
      </c>
      <c r="G131" s="79">
        <f t="shared" si="31"/>
        <v>0</v>
      </c>
      <c r="H131" s="77">
        <f t="shared" si="32"/>
        <v>0</v>
      </c>
      <c r="I131" s="75">
        <f t="shared" si="33"/>
        <v>0</v>
      </c>
      <c r="J131" s="80">
        <f t="shared" si="34"/>
        <v>0</v>
      </c>
      <c r="K131" s="81">
        <f t="shared" si="25"/>
        <v>0</v>
      </c>
      <c r="L131" s="77">
        <f t="shared" si="26"/>
        <v>0</v>
      </c>
    </row>
    <row r="132" spans="2:12" s="42" customFormat="1" x14ac:dyDescent="0.25">
      <c r="B132" s="72">
        <v>117</v>
      </c>
      <c r="C132" s="78">
        <f t="shared" si="27"/>
        <v>0</v>
      </c>
      <c r="D132" s="79">
        <f t="shared" si="28"/>
        <v>0</v>
      </c>
      <c r="E132" s="70">
        <f t="shared" si="29"/>
        <v>0</v>
      </c>
      <c r="F132" s="70">
        <f t="shared" si="30"/>
        <v>0</v>
      </c>
      <c r="G132" s="79">
        <f t="shared" si="31"/>
        <v>0</v>
      </c>
      <c r="H132" s="77">
        <f t="shared" si="32"/>
        <v>0</v>
      </c>
      <c r="I132" s="75">
        <f t="shared" si="33"/>
        <v>0</v>
      </c>
      <c r="J132" s="80">
        <f t="shared" si="34"/>
        <v>0</v>
      </c>
      <c r="K132" s="81">
        <f t="shared" si="25"/>
        <v>0</v>
      </c>
      <c r="L132" s="77">
        <f t="shared" si="26"/>
        <v>0</v>
      </c>
    </row>
    <row r="133" spans="2:12" s="42" customFormat="1" x14ac:dyDescent="0.25">
      <c r="B133" s="72">
        <v>118</v>
      </c>
      <c r="C133" s="78">
        <f t="shared" si="27"/>
        <v>0</v>
      </c>
      <c r="D133" s="79">
        <f t="shared" si="28"/>
        <v>0</v>
      </c>
      <c r="E133" s="70">
        <f t="shared" si="29"/>
        <v>0</v>
      </c>
      <c r="F133" s="70">
        <f t="shared" si="30"/>
        <v>0</v>
      </c>
      <c r="G133" s="79">
        <f t="shared" si="31"/>
        <v>0</v>
      </c>
      <c r="H133" s="77">
        <f t="shared" si="32"/>
        <v>0</v>
      </c>
      <c r="I133" s="75">
        <f t="shared" si="33"/>
        <v>0</v>
      </c>
      <c r="J133" s="80">
        <f t="shared" si="34"/>
        <v>0</v>
      </c>
      <c r="K133" s="81">
        <f t="shared" si="25"/>
        <v>0</v>
      </c>
      <c r="L133" s="77">
        <f t="shared" si="26"/>
        <v>0</v>
      </c>
    </row>
    <row r="134" spans="2:12" s="42" customFormat="1" x14ac:dyDescent="0.25">
      <c r="B134" s="72">
        <v>119</v>
      </c>
      <c r="C134" s="78">
        <f t="shared" si="27"/>
        <v>0</v>
      </c>
      <c r="D134" s="79">
        <f t="shared" si="28"/>
        <v>0</v>
      </c>
      <c r="E134" s="70">
        <f t="shared" si="29"/>
        <v>0</v>
      </c>
      <c r="F134" s="70">
        <f t="shared" si="30"/>
        <v>0</v>
      </c>
      <c r="G134" s="79">
        <f t="shared" si="31"/>
        <v>0</v>
      </c>
      <c r="H134" s="77">
        <f t="shared" si="32"/>
        <v>0</v>
      </c>
      <c r="I134" s="75">
        <f t="shared" si="33"/>
        <v>0</v>
      </c>
      <c r="J134" s="80">
        <f t="shared" si="34"/>
        <v>0</v>
      </c>
      <c r="K134" s="81">
        <f t="shared" si="25"/>
        <v>0</v>
      </c>
      <c r="L134" s="77">
        <f t="shared" si="26"/>
        <v>0</v>
      </c>
    </row>
    <row r="135" spans="2:12" s="42" customFormat="1" x14ac:dyDescent="0.25">
      <c r="B135" s="82">
        <v>120</v>
      </c>
      <c r="C135" s="83">
        <f t="shared" si="27"/>
        <v>0</v>
      </c>
      <c r="D135" s="84">
        <f t="shared" si="28"/>
        <v>0</v>
      </c>
      <c r="E135" s="85">
        <f t="shared" si="29"/>
        <v>0</v>
      </c>
      <c r="F135" s="85">
        <f t="shared" si="30"/>
        <v>0</v>
      </c>
      <c r="G135" s="84">
        <f t="shared" si="31"/>
        <v>0</v>
      </c>
      <c r="H135" s="86">
        <f t="shared" si="32"/>
        <v>0</v>
      </c>
      <c r="I135" s="87">
        <f t="shared" si="33"/>
        <v>0</v>
      </c>
      <c r="J135" s="88">
        <f t="shared" si="34"/>
        <v>0</v>
      </c>
      <c r="K135" s="89">
        <f t="shared" si="25"/>
        <v>0</v>
      </c>
      <c r="L135" s="86">
        <f t="shared" si="26"/>
        <v>0</v>
      </c>
    </row>
    <row r="136" spans="2:12" s="42" customFormat="1" ht="15.75" thickBot="1" x14ac:dyDescent="0.3">
      <c r="B136" s="92" t="s">
        <v>19</v>
      </c>
      <c r="C136" s="93"/>
      <c r="D136" s="90">
        <f>SUM(D16:D135)</f>
        <v>1312036.1007185646</v>
      </c>
      <c r="E136" s="90"/>
      <c r="F136" s="90">
        <f>SUM(F16:F135)</f>
        <v>3750000</v>
      </c>
      <c r="G136" s="90">
        <f>SUM(G16:G135)</f>
        <v>0</v>
      </c>
      <c r="H136" s="90">
        <f>SUM(H16:H135)</f>
        <v>162030</v>
      </c>
      <c r="I136" s="90"/>
      <c r="J136" s="90">
        <f>SUM(J16:J135)</f>
        <v>0</v>
      </c>
      <c r="K136" s="91"/>
      <c r="L136" s="91"/>
    </row>
  </sheetData>
  <sheetProtection algorithmName="SHA-512" hashValue="YvBXOyWZ2VvqnJ68WkZzfn6Z0nrki7pzU01Evg2ZDbOKl6R/vtw1sJZ0l8jWujHwFTTGVRz8jvb4xc/MQtzk7g==" saltValue="Cn9nExQ+hXCrmDHdA6naJA==" spinCount="100000" sheet="1" objects="1" scenarios="1" selectLockedCells="1"/>
  <mergeCells count="1">
    <mergeCell ref="B136:C136"/>
  </mergeCells>
  <dataValidations count="2">
    <dataValidation allowBlank="1" showInputMessage="1" showErrorMessage="1" promptTitle="Seguro Daños" prompt="Prima Mensual al millar" sqref="D10"/>
    <dataValidation allowBlank="1" showInputMessage="1" showErrorMessage="1" promptTitle="Seguro Vida" prompt="Prima Mensual al millar" sqref="D11"/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9</xdr:col>
                    <xdr:colOff>304800</xdr:colOff>
                    <xdr:row>5</xdr:row>
                    <xdr:rowOff>66675</xdr:rowOff>
                  </from>
                  <to>
                    <xdr:col>11</xdr:col>
                    <xdr:colOff>428625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9</xdr:col>
                    <xdr:colOff>304800</xdr:colOff>
                    <xdr:row>6</xdr:row>
                    <xdr:rowOff>219075</xdr:rowOff>
                  </from>
                  <to>
                    <xdr:col>11</xdr:col>
                    <xdr:colOff>428625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9</xdr:col>
                    <xdr:colOff>304800</xdr:colOff>
                    <xdr:row>8</xdr:row>
                    <xdr:rowOff>142875</xdr:rowOff>
                  </from>
                  <to>
                    <xdr:col>11</xdr:col>
                    <xdr:colOff>428625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locked="0" defaultSize="0" autoFill="0" autoLine="0" autoPict="0">
                <anchor moveWithCells="1">
                  <from>
                    <xdr:col>4</xdr:col>
                    <xdr:colOff>9525</xdr:colOff>
                    <xdr:row>11</xdr:row>
                    <xdr:rowOff>0</xdr:rowOff>
                  </from>
                  <to>
                    <xdr:col>5</xdr:col>
                    <xdr:colOff>47625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showGridLines="0" showRowColHeaders="0" workbookViewId="0"/>
  </sheetViews>
  <sheetFormatPr baseColWidth="10" defaultRowHeight="15" x14ac:dyDescent="0.25"/>
  <cols>
    <col min="1" max="1" width="2.5703125" customWidth="1"/>
    <col min="2" max="3" width="15.5703125" customWidth="1"/>
    <col min="6" max="6" width="11.7109375" bestFit="1" customWidth="1"/>
    <col min="7" max="7" width="5.5703125" style="3" customWidth="1"/>
    <col min="8" max="8" width="11.140625" bestFit="1" customWidth="1"/>
    <col min="9" max="9" width="10.85546875" style="3"/>
  </cols>
  <sheetData>
    <row r="1" spans="2:9" ht="15.75" thickBot="1" x14ac:dyDescent="0.3"/>
    <row r="2" spans="2:9" ht="15.75" thickTop="1" x14ac:dyDescent="0.25">
      <c r="B2" s="94" t="s">
        <v>20</v>
      </c>
      <c r="C2" s="95"/>
      <c r="D2" s="10" t="s">
        <v>23</v>
      </c>
      <c r="E2" s="11" t="s">
        <v>26</v>
      </c>
    </row>
    <row r="3" spans="2:9" x14ac:dyDescent="0.25">
      <c r="B3" s="12" t="s">
        <v>21</v>
      </c>
      <c r="C3" s="13" t="s">
        <v>22</v>
      </c>
      <c r="D3" s="13" t="s">
        <v>24</v>
      </c>
      <c r="E3" s="14" t="s">
        <v>27</v>
      </c>
      <c r="G3" s="7">
        <v>5</v>
      </c>
      <c r="H3" s="5" t="str">
        <f>VLOOKUP($G3,$G$4:$I$13,2,0)</f>
        <v>5 Años</v>
      </c>
      <c r="I3" s="8">
        <f>VLOOKUP($G3,$G$4:$I$13,3,0)</f>
        <v>60</v>
      </c>
    </row>
    <row r="4" spans="2:9" x14ac:dyDescent="0.25">
      <c r="B4" s="15">
        <v>0</v>
      </c>
      <c r="C4" s="16">
        <v>100000</v>
      </c>
      <c r="D4" s="17">
        <v>7.4999999999999997E-3</v>
      </c>
      <c r="E4" s="18">
        <f>D4*C4</f>
        <v>750</v>
      </c>
      <c r="G4" s="3">
        <v>1</v>
      </c>
      <c r="H4" t="s">
        <v>67</v>
      </c>
      <c r="I4" s="3">
        <f>G4*12</f>
        <v>12</v>
      </c>
    </row>
    <row r="5" spans="2:9" x14ac:dyDescent="0.25">
      <c r="B5" s="15">
        <f>C4+0.01</f>
        <v>100000.01</v>
      </c>
      <c r="C5" s="16">
        <f>C4+100000</f>
        <v>200000</v>
      </c>
      <c r="D5" s="17">
        <v>6.7999999999999996E-3</v>
      </c>
      <c r="E5" s="18">
        <f t="shared" ref="E5:E10" si="0">D5*C5</f>
        <v>1360</v>
      </c>
      <c r="G5" s="3">
        <v>2</v>
      </c>
      <c r="H5" t="s">
        <v>68</v>
      </c>
      <c r="I5" s="3">
        <f t="shared" ref="I5:I13" si="1">G5*12</f>
        <v>24</v>
      </c>
    </row>
    <row r="6" spans="2:9" x14ac:dyDescent="0.25">
      <c r="B6" s="15">
        <f t="shared" ref="B6:B15" si="2">C5+0.01</f>
        <v>200000.01</v>
      </c>
      <c r="C6" s="16">
        <f t="shared" ref="C6:C8" si="3">C5+100000</f>
        <v>300000</v>
      </c>
      <c r="D6" s="17">
        <v>6.6E-3</v>
      </c>
      <c r="E6" s="18">
        <f t="shared" si="0"/>
        <v>1980</v>
      </c>
      <c r="F6" s="2"/>
      <c r="G6" s="3">
        <v>3</v>
      </c>
      <c r="H6" t="s">
        <v>69</v>
      </c>
      <c r="I6" s="3">
        <f t="shared" si="1"/>
        <v>36</v>
      </c>
    </row>
    <row r="7" spans="2:9" x14ac:dyDescent="0.25">
      <c r="B7" s="15">
        <f t="shared" si="2"/>
        <v>300000.01</v>
      </c>
      <c r="C7" s="16">
        <f t="shared" si="3"/>
        <v>400000</v>
      </c>
      <c r="D7" s="17">
        <v>6.4999999999999997E-3</v>
      </c>
      <c r="E7" s="18">
        <f t="shared" si="0"/>
        <v>2600</v>
      </c>
      <c r="G7" s="3">
        <v>4</v>
      </c>
      <c r="H7" t="s">
        <v>70</v>
      </c>
      <c r="I7" s="3">
        <f t="shared" si="1"/>
        <v>48</v>
      </c>
    </row>
    <row r="8" spans="2:9" x14ac:dyDescent="0.25">
      <c r="B8" s="15">
        <f t="shared" si="2"/>
        <v>400000.01</v>
      </c>
      <c r="C8" s="16">
        <f t="shared" si="3"/>
        <v>500000</v>
      </c>
      <c r="D8" s="17">
        <v>6.4000000000000003E-3</v>
      </c>
      <c r="E8" s="18">
        <f t="shared" si="0"/>
        <v>3200</v>
      </c>
      <c r="G8" s="3">
        <v>5</v>
      </c>
      <c r="H8" t="s">
        <v>71</v>
      </c>
      <c r="I8" s="3">
        <f t="shared" si="1"/>
        <v>60</v>
      </c>
    </row>
    <row r="9" spans="2:9" x14ac:dyDescent="0.25">
      <c r="B9" s="15">
        <f t="shared" si="2"/>
        <v>500000.01</v>
      </c>
      <c r="C9" s="16">
        <f>C8+250000</f>
        <v>750000</v>
      </c>
      <c r="D9" s="17">
        <v>6.0000000000000001E-3</v>
      </c>
      <c r="E9" s="18">
        <f t="shared" si="0"/>
        <v>4500</v>
      </c>
      <c r="G9" s="3">
        <v>6</v>
      </c>
      <c r="H9" t="s">
        <v>72</v>
      </c>
      <c r="I9" s="3">
        <f t="shared" si="1"/>
        <v>72</v>
      </c>
    </row>
    <row r="10" spans="2:9" x14ac:dyDescent="0.25">
      <c r="B10" s="15">
        <f t="shared" si="2"/>
        <v>750000.01</v>
      </c>
      <c r="C10" s="16">
        <f>C9+250000</f>
        <v>1000000</v>
      </c>
      <c r="D10" s="17">
        <v>5.4999999999999997E-3</v>
      </c>
      <c r="E10" s="18">
        <f t="shared" si="0"/>
        <v>5500</v>
      </c>
      <c r="G10" s="3">
        <v>7</v>
      </c>
      <c r="H10" t="s">
        <v>73</v>
      </c>
      <c r="I10" s="3">
        <f t="shared" si="1"/>
        <v>84</v>
      </c>
    </row>
    <row r="11" spans="2:9" x14ac:dyDescent="0.25">
      <c r="B11" s="15">
        <f t="shared" si="2"/>
        <v>1000000.01</v>
      </c>
      <c r="C11" s="16">
        <v>10000000</v>
      </c>
      <c r="D11" s="17">
        <v>5.0000000000000001E-3</v>
      </c>
      <c r="E11" s="18">
        <v>40000</v>
      </c>
      <c r="G11" s="3">
        <v>8</v>
      </c>
      <c r="H11" t="s">
        <v>74</v>
      </c>
      <c r="I11" s="3">
        <f t="shared" si="1"/>
        <v>96</v>
      </c>
    </row>
    <row r="12" spans="2:9" x14ac:dyDescent="0.25">
      <c r="B12" s="15">
        <f t="shared" si="2"/>
        <v>10000000.01</v>
      </c>
      <c r="C12" s="16">
        <v>20000000</v>
      </c>
      <c r="D12" s="17">
        <v>5.0000000000000001E-3</v>
      </c>
      <c r="E12" s="18">
        <v>45000</v>
      </c>
      <c r="G12" s="3">
        <v>9</v>
      </c>
      <c r="H12" t="s">
        <v>75</v>
      </c>
      <c r="I12" s="3">
        <f t="shared" si="1"/>
        <v>108</v>
      </c>
    </row>
    <row r="13" spans="2:9" x14ac:dyDescent="0.25">
      <c r="B13" s="15">
        <f t="shared" si="2"/>
        <v>20000000.010000002</v>
      </c>
      <c r="C13" s="16">
        <v>50000000</v>
      </c>
      <c r="D13" s="17">
        <v>5.0000000000000001E-3</v>
      </c>
      <c r="E13" s="18">
        <f>E12+5000</f>
        <v>50000</v>
      </c>
      <c r="G13" s="3">
        <v>10</v>
      </c>
      <c r="H13" t="s">
        <v>76</v>
      </c>
      <c r="I13" s="3">
        <f t="shared" si="1"/>
        <v>120</v>
      </c>
    </row>
    <row r="14" spans="2:9" x14ac:dyDescent="0.25">
      <c r="B14" s="15">
        <f t="shared" si="2"/>
        <v>50000000.009999998</v>
      </c>
      <c r="C14" s="16">
        <v>100000000</v>
      </c>
      <c r="D14" s="17">
        <v>5.0000000000000001E-3</v>
      </c>
      <c r="E14" s="18">
        <f>E13+5000</f>
        <v>55000</v>
      </c>
    </row>
    <row r="15" spans="2:9" ht="15.75" thickBot="1" x14ac:dyDescent="0.3">
      <c r="B15" s="19">
        <f t="shared" si="2"/>
        <v>100000000.01000001</v>
      </c>
      <c r="C15" s="20" t="s">
        <v>25</v>
      </c>
      <c r="D15" s="21">
        <v>5.0000000000000001E-3</v>
      </c>
      <c r="E15" s="22">
        <f>E14+5000</f>
        <v>60000</v>
      </c>
    </row>
    <row r="16" spans="2:9" ht="15.75" thickTop="1" x14ac:dyDescent="0.25">
      <c r="G16" s="7">
        <v>2</v>
      </c>
      <c r="H16" s="5" t="str">
        <f>VLOOKUP($G16,$G$17:$I$18,2,0)</f>
        <v>Comercial</v>
      </c>
      <c r="I16" s="8" t="str">
        <f>VLOOKUP($G16,$G$17:$I$18,3,0)</f>
        <v>B</v>
      </c>
    </row>
    <row r="17" spans="2:9" x14ac:dyDescent="0.25">
      <c r="B17" s="7" t="s">
        <v>66</v>
      </c>
      <c r="C17" s="6" t="b">
        <v>0</v>
      </c>
      <c r="G17" s="3">
        <v>1</v>
      </c>
      <c r="H17" t="s">
        <v>77</v>
      </c>
      <c r="I17" s="3" t="s">
        <v>79</v>
      </c>
    </row>
    <row r="18" spans="2:9" x14ac:dyDescent="0.25">
      <c r="G18" s="3">
        <v>2</v>
      </c>
      <c r="H18" t="s">
        <v>78</v>
      </c>
      <c r="I18" s="3" t="s">
        <v>80</v>
      </c>
    </row>
    <row r="19" spans="2:9" x14ac:dyDescent="0.25">
      <c r="B19" s="7">
        <v>19</v>
      </c>
      <c r="C19" s="9" t="str">
        <f>VLOOKUP($B19,$B$21:$D$52,2,0)</f>
        <v>NUEVO LEON</v>
      </c>
      <c r="D19" s="9">
        <f>VLOOKUP($B19,$B$21:$D$52,3,0)</f>
        <v>1</v>
      </c>
    </row>
    <row r="20" spans="2:9" x14ac:dyDescent="0.25">
      <c r="B20" s="4" t="s">
        <v>28</v>
      </c>
      <c r="C20" s="4" t="s">
        <v>29</v>
      </c>
      <c r="D20" s="4" t="s">
        <v>59</v>
      </c>
    </row>
    <row r="21" spans="2:9" x14ac:dyDescent="0.25">
      <c r="B21" s="3">
        <v>1</v>
      </c>
      <c r="C21" s="3" t="s">
        <v>30</v>
      </c>
      <c r="D21" s="3">
        <v>1</v>
      </c>
    </row>
    <row r="22" spans="2:9" x14ac:dyDescent="0.25">
      <c r="B22" s="3">
        <v>2</v>
      </c>
      <c r="C22" s="3" t="s">
        <v>61</v>
      </c>
      <c r="D22" s="3">
        <v>1</v>
      </c>
    </row>
    <row r="23" spans="2:9" x14ac:dyDescent="0.25">
      <c r="B23" s="3">
        <v>3</v>
      </c>
      <c r="C23" s="3" t="s">
        <v>62</v>
      </c>
      <c r="D23" s="3">
        <v>1</v>
      </c>
    </row>
    <row r="24" spans="2:9" x14ac:dyDescent="0.25">
      <c r="B24" s="3">
        <v>4</v>
      </c>
      <c r="C24" s="3" t="s">
        <v>31</v>
      </c>
      <c r="D24" s="3">
        <v>1</v>
      </c>
    </row>
    <row r="25" spans="2:9" x14ac:dyDescent="0.25">
      <c r="B25" s="3">
        <v>5</v>
      </c>
      <c r="C25" s="3" t="s">
        <v>32</v>
      </c>
      <c r="D25" s="3">
        <v>1</v>
      </c>
    </row>
    <row r="26" spans="2:9" x14ac:dyDescent="0.25">
      <c r="B26" s="3">
        <v>6</v>
      </c>
      <c r="C26" s="3" t="s">
        <v>33</v>
      </c>
      <c r="D26" s="3">
        <v>1</v>
      </c>
    </row>
    <row r="27" spans="2:9" x14ac:dyDescent="0.25">
      <c r="B27" s="3">
        <v>7</v>
      </c>
      <c r="C27" s="3" t="s">
        <v>34</v>
      </c>
      <c r="D27" s="3">
        <v>1</v>
      </c>
    </row>
    <row r="28" spans="2:9" x14ac:dyDescent="0.25">
      <c r="B28" s="3">
        <v>8</v>
      </c>
      <c r="C28" s="3" t="s">
        <v>35</v>
      </c>
      <c r="D28" s="3">
        <v>1</v>
      </c>
    </row>
    <row r="29" spans="2:9" x14ac:dyDescent="0.25">
      <c r="B29" s="3">
        <v>9</v>
      </c>
      <c r="C29" s="3" t="s">
        <v>60</v>
      </c>
      <c r="D29" s="3">
        <v>1</v>
      </c>
    </row>
    <row r="30" spans="2:9" x14ac:dyDescent="0.25">
      <c r="B30" s="3">
        <v>10</v>
      </c>
      <c r="C30" s="3" t="s">
        <v>36</v>
      </c>
      <c r="D30" s="3">
        <v>1</v>
      </c>
    </row>
    <row r="31" spans="2:9" x14ac:dyDescent="0.25">
      <c r="B31" s="3">
        <v>11</v>
      </c>
      <c r="C31" s="3" t="s">
        <v>37</v>
      </c>
      <c r="D31" s="3">
        <v>1</v>
      </c>
    </row>
    <row r="32" spans="2:9" x14ac:dyDescent="0.25">
      <c r="B32" s="3">
        <v>12</v>
      </c>
      <c r="C32" s="3" t="s">
        <v>38</v>
      </c>
      <c r="D32" s="3">
        <v>1</v>
      </c>
    </row>
    <row r="33" spans="2:4" x14ac:dyDescent="0.25">
      <c r="B33" s="3">
        <v>13</v>
      </c>
      <c r="C33" s="3" t="s">
        <v>39</v>
      </c>
      <c r="D33" s="3">
        <v>1</v>
      </c>
    </row>
    <row r="34" spans="2:4" x14ac:dyDescent="0.25">
      <c r="B34" s="3">
        <v>14</v>
      </c>
      <c r="C34" s="3" t="s">
        <v>40</v>
      </c>
      <c r="D34" s="3">
        <v>1</v>
      </c>
    </row>
    <row r="35" spans="2:4" x14ac:dyDescent="0.25">
      <c r="B35" s="3">
        <v>15</v>
      </c>
      <c r="C35" s="3" t="s">
        <v>41</v>
      </c>
      <c r="D35" s="3">
        <v>1</v>
      </c>
    </row>
    <row r="36" spans="2:4" x14ac:dyDescent="0.25">
      <c r="B36" s="3">
        <v>16</v>
      </c>
      <c r="C36" s="3" t="s">
        <v>42</v>
      </c>
      <c r="D36" s="3">
        <v>1</v>
      </c>
    </row>
    <row r="37" spans="2:4" x14ac:dyDescent="0.25">
      <c r="B37" s="3">
        <v>17</v>
      </c>
      <c r="C37" s="3" t="s">
        <v>43</v>
      </c>
      <c r="D37" s="3">
        <v>1</v>
      </c>
    </row>
    <row r="38" spans="2:4" x14ac:dyDescent="0.25">
      <c r="B38" s="3">
        <v>18</v>
      </c>
      <c r="C38" s="3" t="s">
        <v>44</v>
      </c>
      <c r="D38" s="3">
        <v>1</v>
      </c>
    </row>
    <row r="39" spans="2:4" x14ac:dyDescent="0.25">
      <c r="B39" s="3">
        <v>19</v>
      </c>
      <c r="C39" s="3" t="s">
        <v>45</v>
      </c>
      <c r="D39" s="3">
        <v>1</v>
      </c>
    </row>
    <row r="40" spans="2:4" x14ac:dyDescent="0.25">
      <c r="B40" s="3">
        <v>20</v>
      </c>
      <c r="C40" s="3" t="s">
        <v>46</v>
      </c>
      <c r="D40" s="3">
        <v>1</v>
      </c>
    </row>
    <row r="41" spans="2:4" x14ac:dyDescent="0.25">
      <c r="B41" s="3">
        <v>21</v>
      </c>
      <c r="C41" s="3" t="s">
        <v>47</v>
      </c>
      <c r="D41" s="3">
        <v>1</v>
      </c>
    </row>
    <row r="42" spans="2:4" x14ac:dyDescent="0.25">
      <c r="B42" s="3">
        <v>22</v>
      </c>
      <c r="C42" s="3" t="s">
        <v>48</v>
      </c>
      <c r="D42" s="3">
        <v>1</v>
      </c>
    </row>
    <row r="43" spans="2:4" x14ac:dyDescent="0.25">
      <c r="B43" s="3">
        <v>23</v>
      </c>
      <c r="C43" s="3" t="s">
        <v>49</v>
      </c>
      <c r="D43" s="3">
        <v>2</v>
      </c>
    </row>
    <row r="44" spans="2:4" x14ac:dyDescent="0.25">
      <c r="B44" s="3">
        <v>24</v>
      </c>
      <c r="C44" s="3" t="s">
        <v>50</v>
      </c>
      <c r="D44" s="3">
        <v>1</v>
      </c>
    </row>
    <row r="45" spans="2:4" x14ac:dyDescent="0.25">
      <c r="B45" s="3">
        <v>25</v>
      </c>
      <c r="C45" s="3" t="s">
        <v>51</v>
      </c>
      <c r="D45" s="3">
        <v>1</v>
      </c>
    </row>
    <row r="46" spans="2:4" x14ac:dyDescent="0.25">
      <c r="B46" s="3">
        <v>26</v>
      </c>
      <c r="C46" s="3" t="s">
        <v>52</v>
      </c>
      <c r="D46" s="3">
        <v>1</v>
      </c>
    </row>
    <row r="47" spans="2:4" x14ac:dyDescent="0.25">
      <c r="B47" s="3">
        <v>27</v>
      </c>
      <c r="C47" s="3" t="s">
        <v>53</v>
      </c>
      <c r="D47" s="3">
        <v>1</v>
      </c>
    </row>
    <row r="48" spans="2:4" x14ac:dyDescent="0.25">
      <c r="B48" s="3">
        <v>28</v>
      </c>
      <c r="C48" s="3" t="s">
        <v>54</v>
      </c>
      <c r="D48" s="3">
        <v>2</v>
      </c>
    </row>
    <row r="49" spans="2:4" x14ac:dyDescent="0.25">
      <c r="B49" s="3">
        <v>29</v>
      </c>
      <c r="C49" s="3" t="s">
        <v>55</v>
      </c>
      <c r="D49" s="3">
        <v>1</v>
      </c>
    </row>
    <row r="50" spans="2:4" x14ac:dyDescent="0.25">
      <c r="B50" s="3">
        <v>30</v>
      </c>
      <c r="C50" s="3" t="s">
        <v>56</v>
      </c>
      <c r="D50" s="3">
        <v>1</v>
      </c>
    </row>
    <row r="51" spans="2:4" x14ac:dyDescent="0.25">
      <c r="B51" s="3">
        <v>31</v>
      </c>
      <c r="C51" s="3" t="s">
        <v>57</v>
      </c>
      <c r="D51" s="3">
        <v>1</v>
      </c>
    </row>
    <row r="52" spans="2:4" x14ac:dyDescent="0.25">
      <c r="B52" s="3">
        <v>32</v>
      </c>
      <c r="C52" s="3" t="s">
        <v>58</v>
      </c>
      <c r="D52" s="3">
        <v>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Simulador</vt:lpstr>
      <vt:lpstr>Parametros</vt:lpstr>
      <vt:lpstr>CAT</vt:lpstr>
      <vt:lpstr>H_Not</vt:lpstr>
      <vt:lpstr>Plazo</vt:lpstr>
      <vt:lpstr>TOPE</vt:lpstr>
      <vt:lpstr>ZFr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Arturo Arias Medina</dc:creator>
  <cp:lastModifiedBy>Diana Ledezma Amaro</cp:lastModifiedBy>
  <dcterms:created xsi:type="dcterms:W3CDTF">2020-09-29T22:43:56Z</dcterms:created>
  <dcterms:modified xsi:type="dcterms:W3CDTF">2020-10-07T20:21:34Z</dcterms:modified>
</cp:coreProperties>
</file>