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lie/Desktop/LM study hummmer ZB pigeon/HB LM spatemp plots Gaussian fit with min error by doug july 2020/"/>
    </mc:Choice>
  </mc:AlternateContent>
  <xr:revisionPtr revIDLastSave="0" documentId="13_ncr:1_{21DBCC1A-F5E5-974D-A23D-16A1BA3622B5}" xr6:coauthVersionLast="46" xr6:coauthVersionMax="46" xr10:uidLastSave="{00000000-0000-0000-0000-000000000000}"/>
  <bookViews>
    <workbookView xWindow="11080" yWindow="12540" windowWidth="28340" windowHeight="13800" xr2:uid="{00000000-000D-0000-FFFF-FFFF00000000}"/>
  </bookViews>
  <sheets>
    <sheet name="CALSTC07-LM-07-3501-Cell 1" sheetId="1" r:id="rId1"/>
  </sheets>
  <definedNames>
    <definedName name="A">'CALSTC07-LM-07-3501-Cell 1'!$V$2</definedName>
    <definedName name="Peak_Ind">'CALSTC07-LM-07-3501-Cell 1'!$T$6:$U$6</definedName>
    <definedName name="Peak_Sp">'CALSTC07-LM-07-3501-Cell 1'!$T$4:$U$4</definedName>
    <definedName name="Peak_Un">'CALSTC07-LM-07-3501-Cell 1'!$T$2:$U$2</definedName>
    <definedName name="Q_Ind">'CALSTC07-LM-07-3501-Cell 1'!$Q$6</definedName>
    <definedName name="Q_Sp">'CALSTC07-LM-07-3501-Cell 1'!$Q$4</definedName>
    <definedName name="Q_Un">'CALSTC07-LM-07-3501-Cell 1'!$Q$2</definedName>
    <definedName name="S_Var_Ind">'CALSTC07-LM-07-3501-Cell 1'!$R$6</definedName>
    <definedName name="S_Var_Sp">'CALSTC07-LM-07-3501-Cell 1'!$R$4</definedName>
    <definedName name="SF_peak_Ind">'CALSTC07-LM-07-3501-Cell 1'!$T$6</definedName>
    <definedName name="SF_peak_Sp">'CALSTC07-LM-07-3501-Cell 1'!$T$4</definedName>
    <definedName name="SF_Peak_Un">'CALSTC07-LM-07-3501-Cell 1'!$T$2</definedName>
    <definedName name="SF_Var_Un">'CALSTC07-LM-07-3501-Cell 1'!$R$2</definedName>
    <definedName name="solver_adj" localSheetId="0" hidden="1">'CALSTC07-LM-07-3501-Cell 1'!$Q$2:$U$2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'CALSTC07-LM-07-3501-Cell 1'!$G$13</definedName>
    <definedName name="solver_lhs2" localSheetId="0" hidden="1">'CALSTC07-LM-07-3501-Cell 1'!$G$13</definedName>
    <definedName name="solver_lhs3" localSheetId="0" hidden="1">'CALSTC07-LM-07-3501-Cell 1'!$T$6:$U$6</definedName>
    <definedName name="solver_lhs4" localSheetId="0" hidden="1">'CALSTC07-LM-07-3501-Cell 1'!$Q$6</definedName>
    <definedName name="solver_lhs5" localSheetId="0" hidden="1">'CALSTC07-LM-07-3501-Cell 1'!$Q$4</definedName>
    <definedName name="solver_lhs6" localSheetId="0" hidden="1">'CALSTC07-LM-07-3501-Cell 1'!$U$6</definedName>
    <definedName name="solver_lhs7" localSheetId="0" hidden="1">'CALSTC07-LM-07-3501-Cell 1'!$U$6</definedName>
    <definedName name="solver_lhs8" localSheetId="0" hidden="1">'CALSTC07-LM-07-3501-Cell 1'!$U$6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'CALSTC07-LM-07-3501-Cell 1'!$P$2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2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hs1" localSheetId="0" hidden="1">'CALSTC07-LM-07-3501-Cell 1'!$H$28</definedName>
    <definedName name="solver_rhs2" localSheetId="0" hidden="1">'CALSTC07-LM-07-3501-Cell 1'!$H$28</definedName>
    <definedName name="solver_rhs3" localSheetId="0" hidden="1">0.0155</definedName>
    <definedName name="solver_rhs4" localSheetId="0" hidden="1">-1</definedName>
    <definedName name="solver_rhs5" localSheetId="0" hidden="1">0</definedName>
    <definedName name="solver_rhs6" localSheetId="0" hidden="1">7.5</definedName>
    <definedName name="solver_rhs7" localSheetId="0" hidden="1">7.5</definedName>
    <definedName name="solver_rhs8" localSheetId="0" hidden="1">7.5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TF_peak_Ind">'CALSTC07-LM-07-3501-Cell 1'!$U$6</definedName>
    <definedName name="TF_peak_Sp">'CALSTC07-LM-07-3501-Cell 1'!$U$4</definedName>
    <definedName name="TF_Peak_Un">'CALSTC07-LM-07-3501-Cell 1'!$U$2</definedName>
    <definedName name="TF_Var_Ind">'CALSTC07-LM-07-3501-Cell 1'!$S$6</definedName>
    <definedName name="TF_Var_Sp">'CALSTC07-LM-07-3501-Cell 1'!$S$4</definedName>
    <definedName name="TF_Var_Un">'CALSTC07-LM-07-3501-Cell 1'!$S$2</definedName>
    <definedName name="Variables_Ind">'CALSTC07-LM-07-3501-Cell 1'!$Q$6:$U$6</definedName>
    <definedName name="Variables_Sp">'CALSTC07-LM-07-3501-Cell 1'!$Q$4:$U$4</definedName>
    <definedName name="Variables_Un">'CALSTC07-LM-07-3501-Cell 1'!$Q$2:$U$2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E29" i="1" l="1"/>
  <c r="E28" i="1"/>
  <c r="H28" i="1" s="1"/>
  <c r="V2" i="1"/>
  <c r="G17" i="1" s="1"/>
  <c r="F3" i="1"/>
  <c r="F4" i="1"/>
  <c r="F5" i="1"/>
  <c r="F6" i="1"/>
  <c r="F7" i="1"/>
  <c r="F8" i="1"/>
  <c r="D3" i="1"/>
  <c r="D4" i="1"/>
  <c r="D5" i="1"/>
  <c r="D6" i="1"/>
  <c r="D7" i="1"/>
  <c r="H7" i="1"/>
  <c r="D8" i="1"/>
  <c r="C3" i="1"/>
  <c r="C4" i="1"/>
  <c r="G4" i="1"/>
  <c r="C5" i="1"/>
  <c r="I5" i="1" s="1"/>
  <c r="C6" i="1"/>
  <c r="C7" i="1"/>
  <c r="C8" i="1"/>
  <c r="G8" i="1" s="1"/>
  <c r="U10" i="1"/>
  <c r="U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9" i="1"/>
  <c r="C9" i="1"/>
  <c r="D9" i="1"/>
  <c r="C10" i="1"/>
  <c r="D10" i="1"/>
  <c r="C11" i="1"/>
  <c r="H11" i="1" s="1"/>
  <c r="D11" i="1"/>
  <c r="C12" i="1"/>
  <c r="D12" i="1"/>
  <c r="H12" i="1" s="1"/>
  <c r="C13" i="1"/>
  <c r="H13" i="1" s="1"/>
  <c r="D13" i="1"/>
  <c r="C14" i="1"/>
  <c r="D14" i="1"/>
  <c r="C15" i="1"/>
  <c r="D15" i="1"/>
  <c r="C16" i="1"/>
  <c r="D16" i="1"/>
  <c r="G16" i="1" s="1"/>
  <c r="C17" i="1"/>
  <c r="D17" i="1"/>
  <c r="C18" i="1"/>
  <c r="G18" i="1" s="1"/>
  <c r="D18" i="1"/>
  <c r="I18" i="1" s="1"/>
  <c r="C19" i="1"/>
  <c r="D19" i="1"/>
  <c r="C20" i="1"/>
  <c r="D20" i="1"/>
  <c r="C21" i="1"/>
  <c r="D21" i="1"/>
  <c r="C22" i="1"/>
  <c r="G22" i="1" s="1"/>
  <c r="D22" i="1"/>
  <c r="C23" i="1"/>
  <c r="D23" i="1"/>
  <c r="I23" i="1" s="1"/>
  <c r="C24" i="1"/>
  <c r="D24" i="1"/>
  <c r="C25" i="1"/>
  <c r="I25" i="1" s="1"/>
  <c r="D25" i="1"/>
  <c r="G25" i="1" s="1"/>
  <c r="C26" i="1"/>
  <c r="D26" i="1"/>
  <c r="I26" i="1"/>
  <c r="U8" i="1"/>
  <c r="G26" i="1"/>
  <c r="G7" i="1"/>
  <c r="G3" i="1"/>
  <c r="H3" i="1"/>
  <c r="G24" i="1"/>
  <c r="H19" i="1"/>
  <c r="I21" i="1"/>
  <c r="I6" i="1"/>
  <c r="I9" i="1"/>
  <c r="H8" i="1" l="1"/>
  <c r="I12" i="1"/>
  <c r="H18" i="1"/>
  <c r="G11" i="1"/>
  <c r="I16" i="1"/>
  <c r="G5" i="1"/>
  <c r="I20" i="1"/>
  <c r="G23" i="1"/>
  <c r="G19" i="1"/>
  <c r="I4" i="1"/>
  <c r="H6" i="1"/>
  <c r="H14" i="1"/>
  <c r="I3" i="1"/>
  <c r="I22" i="1"/>
  <c r="G14" i="1"/>
  <c r="G9" i="1"/>
  <c r="H5" i="1"/>
  <c r="H16" i="1"/>
  <c r="I7" i="1"/>
  <c r="G15" i="1"/>
  <c r="H21" i="1"/>
  <c r="H22" i="1"/>
  <c r="G6" i="1"/>
  <c r="I8" i="1"/>
  <c r="G21" i="1"/>
  <c r="I15" i="1"/>
  <c r="H9" i="1"/>
  <c r="H20" i="1"/>
  <c r="H23" i="1"/>
  <c r="G12" i="1"/>
  <c r="I10" i="1"/>
  <c r="H24" i="1"/>
  <c r="I19" i="1"/>
  <c r="I24" i="1"/>
  <c r="G10" i="1"/>
  <c r="H4" i="1"/>
  <c r="I11" i="1"/>
  <c r="I13" i="1"/>
  <c r="H25" i="1"/>
  <c r="G13" i="1"/>
  <c r="H10" i="1"/>
  <c r="H15" i="1"/>
  <c r="H17" i="1"/>
  <c r="H26" i="1"/>
  <c r="I17" i="1"/>
  <c r="I14" i="1"/>
  <c r="G20" i="1"/>
  <c r="G29" i="1" l="1"/>
  <c r="G28" i="1"/>
  <c r="L17" i="1"/>
  <c r="O17" i="1" s="1"/>
  <c r="K19" i="1"/>
  <c r="N19" i="1" s="1"/>
  <c r="K10" i="1"/>
  <c r="N10" i="1" s="1"/>
  <c r="J19" i="1"/>
  <c r="M19" i="1" s="1"/>
  <c r="J7" i="1"/>
  <c r="M7" i="1" s="1"/>
  <c r="J10" i="1"/>
  <c r="M10" i="1" s="1"/>
  <c r="J11" i="1"/>
  <c r="M11" i="1" s="1"/>
  <c r="J21" i="1"/>
  <c r="M21" i="1" s="1"/>
  <c r="J13" i="1"/>
  <c r="M13" i="1" s="1"/>
  <c r="J20" i="1"/>
  <c r="M20" i="1" s="1"/>
  <c r="J17" i="1"/>
  <c r="M17" i="1" s="1"/>
  <c r="J14" i="1"/>
  <c r="M14" i="1" s="1"/>
  <c r="L9" i="1"/>
  <c r="O9" i="1" s="1"/>
  <c r="L11" i="1"/>
  <c r="O11" i="1" s="1"/>
  <c r="L19" i="1"/>
  <c r="O19" i="1" s="1"/>
  <c r="K23" i="1"/>
  <c r="N23" i="1" s="1"/>
  <c r="K21" i="1"/>
  <c r="N21" i="1" s="1"/>
  <c r="K5" i="1"/>
  <c r="N5" i="1" s="1"/>
  <c r="L3" i="1"/>
  <c r="L23" i="1"/>
  <c r="O23" i="1" s="1"/>
  <c r="L16" i="1"/>
  <c r="O16" i="1" s="1"/>
  <c r="K3" i="1"/>
  <c r="J22" i="1"/>
  <c r="M22" i="1" s="1"/>
  <c r="J24" i="1"/>
  <c r="M24" i="1" s="1"/>
  <c r="J8" i="1"/>
  <c r="M8" i="1" s="1"/>
  <c r="J23" i="1"/>
  <c r="M23" i="1" s="1"/>
  <c r="J9" i="1"/>
  <c r="M9" i="1" s="1"/>
  <c r="L18" i="1"/>
  <c r="O18" i="1" s="1"/>
  <c r="K26" i="1"/>
  <c r="N26" i="1" s="1"/>
  <c r="K4" i="1"/>
  <c r="N4" i="1" s="1"/>
  <c r="K24" i="1"/>
  <c r="N24" i="1" s="1"/>
  <c r="K20" i="1"/>
  <c r="N20" i="1" s="1"/>
  <c r="L8" i="1"/>
  <c r="O8" i="1" s="1"/>
  <c r="K14" i="1"/>
  <c r="N14" i="1" s="1"/>
  <c r="L20" i="1"/>
  <c r="O20" i="1" s="1"/>
  <c r="K7" i="1"/>
  <c r="N7" i="1" s="1"/>
  <c r="K13" i="1"/>
  <c r="N13" i="1" s="1"/>
  <c r="L6" i="1"/>
  <c r="O6" i="1" s="1"/>
  <c r="L21" i="1"/>
  <c r="O21" i="1" s="1"/>
  <c r="J12" i="1"/>
  <c r="M12" i="1" s="1"/>
  <c r="J26" i="1"/>
  <c r="M26" i="1" s="1"/>
  <c r="J16" i="1"/>
  <c r="M16" i="1" s="1"/>
  <c r="J25" i="1"/>
  <c r="M25" i="1" s="1"/>
  <c r="J5" i="1"/>
  <c r="M5" i="1" s="1"/>
  <c r="J3" i="1"/>
  <c r="M3" i="1" s="1"/>
  <c r="J18" i="1"/>
  <c r="M18" i="1" s="1"/>
  <c r="K18" i="1"/>
  <c r="N18" i="1" s="1"/>
  <c r="K11" i="1"/>
  <c r="N11" i="1" s="1"/>
  <c r="K17" i="1"/>
  <c r="N17" i="1" s="1"/>
  <c r="K25" i="1"/>
  <c r="N25" i="1" s="1"/>
  <c r="L10" i="1"/>
  <c r="O10" i="1" s="1"/>
  <c r="K9" i="1"/>
  <c r="N9" i="1" s="1"/>
  <c r="L7" i="1"/>
  <c r="O7" i="1" s="1"/>
  <c r="K6" i="1"/>
  <c r="N6" i="1" s="1"/>
  <c r="J15" i="1"/>
  <c r="M15" i="1" s="1"/>
  <c r="J4" i="1"/>
  <c r="M4" i="1" s="1"/>
  <c r="J6" i="1"/>
  <c r="M6" i="1" s="1"/>
  <c r="K12" i="1"/>
  <c r="N12" i="1" s="1"/>
  <c r="L25" i="1"/>
  <c r="O25" i="1" s="1"/>
  <c r="L14" i="1"/>
  <c r="O14" i="1" s="1"/>
  <c r="K15" i="1"/>
  <c r="N15" i="1" s="1"/>
  <c r="L13" i="1"/>
  <c r="O13" i="1" s="1"/>
  <c r="L24" i="1"/>
  <c r="O24" i="1" s="1"/>
  <c r="L15" i="1"/>
  <c r="O15" i="1" s="1"/>
  <c r="K22" i="1"/>
  <c r="N22" i="1" s="1"/>
  <c r="K16" i="1"/>
  <c r="N16" i="1" s="1"/>
  <c r="L22" i="1"/>
  <c r="O22" i="1" s="1"/>
  <c r="L4" i="1"/>
  <c r="O4" i="1" s="1"/>
  <c r="K8" i="1"/>
  <c r="N8" i="1" s="1"/>
  <c r="L12" i="1"/>
  <c r="O12" i="1" s="1"/>
  <c r="L26" i="1"/>
  <c r="O26" i="1" s="1"/>
  <c r="L5" i="1"/>
  <c r="O5" i="1" s="1"/>
  <c r="W6" i="1" l="1"/>
  <c r="X6" i="1" s="1"/>
  <c r="O3" i="1"/>
  <c r="P6" i="1" s="1"/>
  <c r="W8" i="1"/>
  <c r="X8" i="1" s="1"/>
  <c r="W4" i="1"/>
  <c r="X4" i="1" s="1"/>
  <c r="N3" i="1"/>
  <c r="P4" i="1" s="1"/>
  <c r="W2" i="1"/>
  <c r="X2" i="1" s="1"/>
  <c r="P2" i="1"/>
  <c r="R12" i="1" l="1"/>
  <c r="R14" i="1" s="1"/>
  <c r="Q12" i="1"/>
  <c r="Q14" i="1" l="1"/>
</calcChain>
</file>

<file path=xl/sharedStrings.xml><?xml version="1.0" encoding="utf-8"?>
<sst xmlns="http://schemas.openxmlformats.org/spreadsheetml/2006/main" count="50" uniqueCount="49">
  <si>
    <t>Response</t>
  </si>
  <si>
    <t>R-Norm</t>
  </si>
  <si>
    <t>A</t>
  </si>
  <si>
    <t>Log2 SF</t>
  </si>
  <si>
    <t>Log2TF</t>
  </si>
  <si>
    <t>SF</t>
  </si>
  <si>
    <t>TF</t>
  </si>
  <si>
    <t>G-result-Un</t>
  </si>
  <si>
    <t>G-result-Sp</t>
  </si>
  <si>
    <t>G-result-Ind</t>
  </si>
  <si>
    <t>Q-Sp</t>
  </si>
  <si>
    <t>Q-Ind</t>
  </si>
  <si>
    <t>S-Var-Un</t>
  </si>
  <si>
    <t>S-Var-Sp</t>
  </si>
  <si>
    <t>S-Var-Ind</t>
  </si>
  <si>
    <t>Q-Un</t>
  </si>
  <si>
    <t>G-Norm-Un</t>
  </si>
  <si>
    <t>G-Norm-Sp</t>
  </si>
  <si>
    <t>G-Norm-Ind</t>
  </si>
  <si>
    <t>Error-Un</t>
  </si>
  <si>
    <t>Error-Sp</t>
  </si>
  <si>
    <t>Error-Ind</t>
  </si>
  <si>
    <t>Mean Error-Un</t>
  </si>
  <si>
    <t>Mean Error-Sp</t>
  </si>
  <si>
    <t>Mean Error-Ind</t>
  </si>
  <si>
    <t>TF-Var-Un</t>
  </si>
  <si>
    <t>TF-Var-Sp</t>
  </si>
  <si>
    <t>TF-Var-Ind</t>
  </si>
  <si>
    <t>SF-peak-Un</t>
  </si>
  <si>
    <t>TF-peak-Un</t>
  </si>
  <si>
    <t>SF-peak-Sp</t>
  </si>
  <si>
    <t>TF-peak-Sp</t>
  </si>
  <si>
    <t>SF-peak-Ind</t>
  </si>
  <si>
    <t>TF-peak-Ind</t>
  </si>
  <si>
    <t>R-Squared-Un</t>
  </si>
  <si>
    <t>R-Squared-Sp</t>
  </si>
  <si>
    <t>R-Squared-Ind</t>
  </si>
  <si>
    <t>R-Squared-Sp/Ind</t>
  </si>
  <si>
    <t>velocity-Un</t>
  </si>
  <si>
    <t>velocity-Sp</t>
  </si>
  <si>
    <t>velocity-Ind</t>
  </si>
  <si>
    <t>R-Ind</t>
  </si>
  <si>
    <t>R-Speed</t>
  </si>
  <si>
    <t>Zf-Ind</t>
  </si>
  <si>
    <t>Zf-Speed</t>
  </si>
  <si>
    <t>Z-diff</t>
  </si>
  <si>
    <t>R-Un</t>
  </si>
  <si>
    <t>R-Sp</t>
  </si>
  <si>
    <t>R-Sp/Ind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</si>
</sst>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tabSelected="1" zoomScale="85" zoomScaleNormal="85" workbookViewId="0">
      <selection activeCell="S14" sqref="S14"/>
    </sheetView>
  </sheetViews>
  <sheetFormatPr baseColWidth="10" defaultRowHeight="15" x14ac:dyDescent="0.2"/>
  <cols>
    <col min="1" max="1" width="6.33203125" customWidth="1"/>
    <col min="2" max="2" width="5.83203125" customWidth="1"/>
    <col min="3" max="3" width="8.83203125" customWidth="1"/>
    <col min="4" max="4" width="7.5" customWidth="1"/>
    <col min="5" max="6" width="8.83203125" customWidth="1"/>
    <col min="7" max="7" width="11.33203125" customWidth="1"/>
    <col min="8" max="8" width="10.33203125" customWidth="1"/>
    <col min="9" max="9" width="11.1640625" customWidth="1"/>
    <col min="10" max="10" width="10.5" customWidth="1"/>
    <col min="11" max="12" width="10.6640625" customWidth="1"/>
    <col min="13" max="13" width="8" customWidth="1"/>
    <col min="14" max="14" width="7.83203125" customWidth="1"/>
    <col min="15" max="15" width="8.6640625" customWidth="1"/>
    <col min="16" max="16" width="13.5" customWidth="1"/>
    <col min="17" max="17" width="5.83203125" customWidth="1"/>
    <col min="18" max="18" width="8.6640625" customWidth="1"/>
    <col min="19" max="19" width="9.6640625" customWidth="1"/>
    <col min="20" max="20" width="10.5" customWidth="1"/>
    <col min="21" max="21" width="11.1640625" customWidth="1"/>
    <col min="22" max="22" width="10.83203125" customWidth="1"/>
    <col min="23" max="23" width="15.83203125" customWidth="1"/>
    <col min="24" max="24" width="8.83203125" customWidth="1"/>
    <col min="25" max="25" width="17.1640625" customWidth="1"/>
    <col min="26" max="26" width="9.33203125" customWidth="1"/>
    <col min="27" max="27" width="9.6640625" customWidth="1"/>
    <col min="28" max="256" width="8.83203125" customWidth="1"/>
  </cols>
  <sheetData>
    <row r="1" spans="1:24" x14ac:dyDescent="0.2">
      <c r="A1" t="s">
        <v>5</v>
      </c>
      <c r="B1" t="s">
        <v>6</v>
      </c>
      <c r="C1" t="s">
        <v>3</v>
      </c>
      <c r="D1" t="s">
        <v>4</v>
      </c>
      <c r="E1" t="s">
        <v>0</v>
      </c>
      <c r="F1" s="2" t="s">
        <v>1</v>
      </c>
      <c r="G1" t="s">
        <v>7</v>
      </c>
      <c r="H1" t="s">
        <v>8</v>
      </c>
      <c r="I1" s="2" t="s">
        <v>9</v>
      </c>
      <c r="J1" t="s">
        <v>16</v>
      </c>
      <c r="K1" t="s">
        <v>17</v>
      </c>
      <c r="L1" s="2" t="s">
        <v>18</v>
      </c>
      <c r="M1" t="s">
        <v>19</v>
      </c>
      <c r="N1" t="s">
        <v>20</v>
      </c>
      <c r="O1" s="2" t="s">
        <v>21</v>
      </c>
      <c r="P1" t="s">
        <v>22</v>
      </c>
      <c r="Q1" t="s">
        <v>15</v>
      </c>
      <c r="R1" t="s">
        <v>12</v>
      </c>
      <c r="S1" t="s">
        <v>25</v>
      </c>
      <c r="T1" t="s">
        <v>28</v>
      </c>
      <c r="U1" t="s">
        <v>29</v>
      </c>
      <c r="V1" t="s">
        <v>2</v>
      </c>
      <c r="W1" t="s">
        <v>34</v>
      </c>
      <c r="X1" t="s">
        <v>46</v>
      </c>
    </row>
    <row r="2" spans="1:24" x14ac:dyDescent="0.2">
      <c r="F2" s="2"/>
      <c r="I2" s="2"/>
      <c r="L2" s="2"/>
      <c r="O2" s="2"/>
      <c r="P2">
        <f>AVERAGE(M3:M26)</f>
        <v>4.7302274939485682E-2</v>
      </c>
      <c r="Q2">
        <v>-1.533121260636751</v>
      </c>
      <c r="R2">
        <v>1.4864073570192633</v>
      </c>
      <c r="S2">
        <v>1.213029099974366</v>
      </c>
      <c r="T2">
        <v>3.1044184684888176E-2</v>
      </c>
      <c r="U2">
        <v>5.1826262789761968</v>
      </c>
      <c r="V2">
        <f>E28</f>
        <v>30.645685684336001</v>
      </c>
      <c r="W2">
        <f>RSQ(F3:F26,J3:J26)</f>
        <v>0.57936698400704734</v>
      </c>
      <c r="X2">
        <f>SQRT(W2)</f>
        <v>0.76116160176866998</v>
      </c>
    </row>
    <row r="3" spans="1:24" x14ac:dyDescent="0.2">
      <c r="A3">
        <v>1.55E-2</v>
      </c>
      <c r="B3">
        <v>3.2000000000000001E-2</v>
      </c>
      <c r="C3">
        <f t="shared" ref="C3:D8" si="0">LOG(A3,2)</f>
        <v>-6.0115879742752121</v>
      </c>
      <c r="D3">
        <f t="shared" si="0"/>
        <v>-4.965784284662087</v>
      </c>
      <c r="E3">
        <v>10.4133826303541</v>
      </c>
      <c r="F3" s="2">
        <f>E3/MAX($E$3:$E$26)</f>
        <v>0.33979930283226512</v>
      </c>
      <c r="G3">
        <f t="shared" ref="G3:G8" si="1">A*EXP(-POWER(C3-LOG(SF_Peak_Un,2),2)/POWER(SF_Var_Un,2))*EXP(-POWER(D3-LOG(POWER(2,((Q_Un+1)*(C3-LOG(SF_Peak_Un,2))+LOG(TF_Peak_Un,2))),2),2)/POWER(TF_Var_Un,2))</f>
        <v>9.8002403790091558E-18</v>
      </c>
      <c r="H3">
        <f t="shared" ref="H3:H8" si="2">A*EXP(-POWER(C3-LOG(SF_peak_Sp,2),2)/POWER(S_Var_Sp,2))*EXP(-POWER(D3-LOG(POWER(2,((Q_Sp+1)*(C3-LOG(SF_peak_Sp,2))+LOG(TF_peak_Sp,2))),2),2)/POWER(TF_Var_Sp,2))</f>
        <v>2.479812427499447E-83</v>
      </c>
      <c r="I3" s="2">
        <f t="shared" ref="I3:I8" si="3">A*EXP(-POWER(C3-LOG(SF_peak_Ind,2),2)/POWER(S_Var_Ind,2))*EXP(-POWER(D3-LOG(POWER(2,((Q_Ind+1)*(C3-LOG(SF_peak_Ind,2))+LOG(TF_peak_Ind,2))),2),2)/POWER(TF_Var_Ind,2))</f>
        <v>6.7249764459977195E-17</v>
      </c>
      <c r="J3">
        <f t="shared" ref="J3:J26" si="4">G3/MAX($G$3:$G$26)</f>
        <v>4.2638916312600848E-19</v>
      </c>
      <c r="K3">
        <f t="shared" ref="K3:K26" si="5">H3/MAX($H$3:$H$26)</f>
        <v>1.1350823455181927E-82</v>
      </c>
      <c r="L3" s="2">
        <f t="shared" ref="L3:L26" si="6">I3/MAX($I$3:$I$26)</f>
        <v>3.5201615177667256E-18</v>
      </c>
      <c r="M3">
        <f t="shared" ref="M3:M8" si="7">POWER((F3-J3),2)</f>
        <v>0.11546356620529341</v>
      </c>
      <c r="N3">
        <f t="shared" ref="N3:N8" si="8">POWER((F3-K3),2)</f>
        <v>0.11546356620529341</v>
      </c>
      <c r="O3" s="2">
        <f t="shared" ref="O3:O8" si="9">POWER((F3-L3),2)</f>
        <v>0.11546356620529341</v>
      </c>
      <c r="P3" t="s">
        <v>23</v>
      </c>
      <c r="Q3" t="s">
        <v>10</v>
      </c>
      <c r="R3" t="s">
        <v>13</v>
      </c>
      <c r="S3" t="s">
        <v>26</v>
      </c>
      <c r="T3" t="s">
        <v>30</v>
      </c>
      <c r="U3" t="s">
        <v>31</v>
      </c>
      <c r="W3" t="s">
        <v>35</v>
      </c>
      <c r="X3" t="s">
        <v>47</v>
      </c>
    </row>
    <row r="4" spans="1:24" x14ac:dyDescent="0.2">
      <c r="A4">
        <v>1.55E-2</v>
      </c>
      <c r="B4">
        <v>0.125</v>
      </c>
      <c r="C4">
        <f t="shared" si="0"/>
        <v>-6.0115879742752121</v>
      </c>
      <c r="D4">
        <f t="shared" si="0"/>
        <v>-3</v>
      </c>
      <c r="E4">
        <v>9.2966871013866026</v>
      </c>
      <c r="F4" s="2">
        <f t="shared" ref="F4:F26" si="10">E4/MAX($E$9:$E$26)</f>
        <v>0.30336038805418014</v>
      </c>
      <c r="G4">
        <f t="shared" si="1"/>
        <v>9.7120780664749753E-10</v>
      </c>
      <c r="H4">
        <f t="shared" si="2"/>
        <v>1.0926422844526146E-38</v>
      </c>
      <c r="I4" s="2">
        <f t="shared" si="3"/>
        <v>1.1560084860316627E-8</v>
      </c>
      <c r="J4">
        <f t="shared" si="4"/>
        <v>4.2255339449106575E-11</v>
      </c>
      <c r="K4">
        <f t="shared" si="5"/>
        <v>5.0013418486632971E-38</v>
      </c>
      <c r="L4" s="2">
        <f t="shared" si="6"/>
        <v>6.0510793151732798E-10</v>
      </c>
      <c r="M4">
        <f t="shared" si="7"/>
        <v>9.2027525014745551E-2</v>
      </c>
      <c r="N4">
        <f>POWER((F4-K4),2)</f>
        <v>9.2027525040382765E-2</v>
      </c>
      <c r="O4" s="2">
        <f>POWER((F4-L4),2)</f>
        <v>9.2027524673251218E-2</v>
      </c>
      <c r="P4">
        <f>AVERAGE(N3:N26)</f>
        <v>8.8047983216436962E-2</v>
      </c>
      <c r="Q4">
        <v>0</v>
      </c>
      <c r="R4">
        <v>0.37058119112417032</v>
      </c>
      <c r="S4">
        <v>0.43596685237229982</v>
      </c>
      <c r="T4">
        <v>3.089462415159254E-2</v>
      </c>
      <c r="U4">
        <v>3.9498125770693049</v>
      </c>
      <c r="W4">
        <f>RSQ(F3:F26,K3:K26)</f>
        <v>0.37971023100736606</v>
      </c>
      <c r="X4">
        <f>SQRT(W4)</f>
        <v>0.61620632178464874</v>
      </c>
    </row>
    <row r="5" spans="1:24" x14ac:dyDescent="0.2">
      <c r="A5">
        <v>1.55E-2</v>
      </c>
      <c r="B5">
        <v>0.5</v>
      </c>
      <c r="C5">
        <f t="shared" si="0"/>
        <v>-6.0115879742752121</v>
      </c>
      <c r="D5">
        <f t="shared" si="0"/>
        <v>-1</v>
      </c>
      <c r="E5">
        <v>11.669024931234603</v>
      </c>
      <c r="F5" s="2">
        <f t="shared" si="10"/>
        <v>0.38077219258301725</v>
      </c>
      <c r="G5">
        <f t="shared" si="1"/>
        <v>6.0473737128628594E-4</v>
      </c>
      <c r="H5">
        <f t="shared" si="2"/>
        <v>2.1693499604832534E-11</v>
      </c>
      <c r="I5" s="2">
        <f t="shared" si="3"/>
        <v>6.0657218285544894E-3</v>
      </c>
      <c r="J5">
        <f t="shared" si="4"/>
        <v>2.6310932352850283E-5</v>
      </c>
      <c r="K5">
        <f t="shared" si="5"/>
        <v>9.9297463553649327E-11</v>
      </c>
      <c r="L5" s="2">
        <f t="shared" si="6"/>
        <v>3.1750773745925427E-4</v>
      </c>
      <c r="M5">
        <f t="shared" si="7"/>
        <v>0.14496742639394175</v>
      </c>
      <c r="N5">
        <f t="shared" si="8"/>
        <v>0.14498746256885897</v>
      </c>
      <c r="O5" s="2">
        <f t="shared" si="9"/>
        <v>0.14474576722093285</v>
      </c>
      <c r="P5" t="s">
        <v>24</v>
      </c>
      <c r="Q5" t="s">
        <v>11</v>
      </c>
      <c r="R5" t="s">
        <v>14</v>
      </c>
      <c r="S5" t="s">
        <v>27</v>
      </c>
      <c r="T5" t="s">
        <v>32</v>
      </c>
      <c r="U5" t="s">
        <v>33</v>
      </c>
      <c r="W5" t="s">
        <v>36</v>
      </c>
      <c r="X5" t="s">
        <v>41</v>
      </c>
    </row>
    <row r="6" spans="1:24" x14ac:dyDescent="0.2">
      <c r="A6">
        <v>1.55E-2</v>
      </c>
      <c r="B6">
        <v>2</v>
      </c>
      <c r="C6">
        <f t="shared" si="0"/>
        <v>-6.0115879742752121</v>
      </c>
      <c r="D6">
        <f t="shared" si="0"/>
        <v>1</v>
      </c>
      <c r="E6">
        <v>3.1724099229565006</v>
      </c>
      <c r="F6" s="2">
        <f t="shared" si="10"/>
        <v>0.1035189734579188</v>
      </c>
      <c r="G6">
        <f t="shared" si="1"/>
        <v>1.63917917174273</v>
      </c>
      <c r="H6">
        <f t="shared" si="2"/>
        <v>2.2623147656777434E-2</v>
      </c>
      <c r="I6" s="2">
        <f t="shared" si="3"/>
        <v>6.6248591397523482</v>
      </c>
      <c r="J6">
        <f t="shared" si="4"/>
        <v>7.131745837071303E-2</v>
      </c>
      <c r="K6">
        <f t="shared" si="5"/>
        <v>0.10355273334585732</v>
      </c>
      <c r="L6" s="2">
        <f t="shared" si="6"/>
        <v>0.34677555217699413</v>
      </c>
      <c r="M6">
        <f t="shared" si="7"/>
        <v>1.0369375739115408E-3</v>
      </c>
      <c r="N6">
        <f t="shared" si="8"/>
        <v>1.1397300336216026E-9</v>
      </c>
      <c r="O6" s="2">
        <f t="shared" si="9"/>
        <v>5.9173763090109695E-2</v>
      </c>
      <c r="P6">
        <f>AVERAGE(O3:O26)</f>
        <v>5.6508915349164947E-2</v>
      </c>
      <c r="Q6">
        <v>-1</v>
      </c>
      <c r="R6">
        <v>1.3390427196636165</v>
      </c>
      <c r="S6">
        <v>1.1382507346654658</v>
      </c>
      <c r="T6">
        <v>2.5651502477407523E-2</v>
      </c>
      <c r="U6">
        <v>4.8099028992023394</v>
      </c>
      <c r="W6">
        <f>RSQ(F3:F26,L3:L26)</f>
        <v>0.5006315455584498</v>
      </c>
      <c r="X6">
        <f>SQRT(W6)</f>
        <v>0.70755321040784613</v>
      </c>
    </row>
    <row r="7" spans="1:24" x14ac:dyDescent="0.2">
      <c r="A7">
        <v>1.55E-2</v>
      </c>
      <c r="B7">
        <v>8</v>
      </c>
      <c r="C7">
        <f t="shared" si="0"/>
        <v>-6.0115879742752121</v>
      </c>
      <c r="D7">
        <f t="shared" si="0"/>
        <v>3</v>
      </c>
      <c r="E7">
        <v>25.401104726544801</v>
      </c>
      <c r="F7" s="2">
        <f t="shared" si="10"/>
        <v>0.82886397087627006</v>
      </c>
      <c r="G7">
        <f t="shared" si="1"/>
        <v>19.341538764577521</v>
      </c>
      <c r="H7">
        <f t="shared" si="2"/>
        <v>1.2392195003740778E-11</v>
      </c>
      <c r="I7" s="2">
        <f t="shared" si="3"/>
        <v>15.060642452986528</v>
      </c>
      <c r="J7">
        <f t="shared" si="4"/>
        <v>0.84151226995018558</v>
      </c>
      <c r="K7">
        <f t="shared" si="5"/>
        <v>5.6722684405403678E-11</v>
      </c>
      <c r="L7" s="2">
        <f t="shared" si="6"/>
        <v>0.78834319230067695</v>
      </c>
      <c r="M7">
        <f t="shared" si="7"/>
        <v>1.5997946946321205E-4</v>
      </c>
      <c r="N7">
        <f t="shared" si="8"/>
        <v>0.68701548212274743</v>
      </c>
      <c r="O7" s="2">
        <f t="shared" si="9"/>
        <v>1.6419334963722455E-3</v>
      </c>
      <c r="W7" t="s">
        <v>37</v>
      </c>
      <c r="X7" t="s">
        <v>48</v>
      </c>
    </row>
    <row r="8" spans="1:24" x14ac:dyDescent="0.2">
      <c r="A8">
        <v>1.55E-2</v>
      </c>
      <c r="B8">
        <v>16</v>
      </c>
      <c r="C8">
        <f t="shared" si="0"/>
        <v>-6.0115879742752121</v>
      </c>
      <c r="D8">
        <f t="shared" si="0"/>
        <v>4</v>
      </c>
      <c r="E8">
        <v>9.4568192321951017</v>
      </c>
      <c r="F8" s="2">
        <f t="shared" si="10"/>
        <v>0.30858566290878547</v>
      </c>
      <c r="G8">
        <f t="shared" si="1"/>
        <v>8.6491849966137657</v>
      </c>
      <c r="H8">
        <f t="shared" si="2"/>
        <v>4.0512147678261891E-23</v>
      </c>
      <c r="I8" s="2">
        <f t="shared" si="3"/>
        <v>2.2416442049524314</v>
      </c>
      <c r="J8">
        <f t="shared" si="4"/>
        <v>0.37630900975931325</v>
      </c>
      <c r="K8">
        <f t="shared" si="5"/>
        <v>1.854358946615577E-22</v>
      </c>
      <c r="L8" s="2">
        <f t="shared" si="6"/>
        <v>0.11733795248449576</v>
      </c>
      <c r="M8">
        <f t="shared" si="7"/>
        <v>4.5864517086368906E-3</v>
      </c>
      <c r="N8">
        <f t="shared" si="8"/>
        <v>9.522511135285458E-2</v>
      </c>
      <c r="O8" s="2">
        <f t="shared" si="9"/>
        <v>3.6575686742532976E-2</v>
      </c>
      <c r="T8" t="s">
        <v>38</v>
      </c>
      <c r="U8">
        <f>(U2/T2)</f>
        <v>166.9435461611275</v>
      </c>
      <c r="W8">
        <f>RSQ(K3:K26,L3:L26)</f>
        <v>0.57445841887408544</v>
      </c>
      <c r="X8">
        <f>SQRT(W8)</f>
        <v>0.75793035225809857</v>
      </c>
    </row>
    <row r="9" spans="1:24" x14ac:dyDescent="0.2">
      <c r="A9" s="1">
        <v>3.2000000000000001E-2</v>
      </c>
      <c r="B9">
        <v>3.2000000000000001E-2</v>
      </c>
      <c r="C9">
        <f t="shared" ref="C9:C26" si="11">LOG(A9,2)</f>
        <v>-4.965784284662087</v>
      </c>
      <c r="D9">
        <f t="shared" ref="D9:D26" si="12">LOG(B9,2)</f>
        <v>-4.965784284662087</v>
      </c>
      <c r="E9">
        <v>11.522411425964002</v>
      </c>
      <c r="F9" s="2">
        <f t="shared" si="10"/>
        <v>0.37598804427644045</v>
      </c>
      <c r="G9">
        <f t="shared" ref="G9:G26" si="13">A*EXP(-POWER(C9-LOG(SF_Peak_Un,2),2)/POWER(SF_Var_Un,2))*EXP(-POWER(D9-LOG(POWER(2,((Q_Un+1)*(C9-LOG(SF_Peak_Un,2))+LOG(TF_Peak_Un,2))),2),2)/POWER(TF_Var_Un,2))</f>
        <v>4.8734617812710914E-15</v>
      </c>
      <c r="H9">
        <f t="shared" ref="H9:H26" si="14">A*EXP(-POWER(C9-LOG(SF_peak_Sp,2),2)/POWER(S_Var_Sp,2))*EXP(-POWER(D9-LOG(POWER(2,((Q_Sp+1)*(C9-LOG(SF_peak_Sp,2))+LOG(TF_peak_Sp,2))),2),2)/POWER(TF_Var_Sp,2))</f>
        <v>3.7186169283478732E-111</v>
      </c>
      <c r="I9" s="2">
        <f t="shared" ref="I9:I26" si="15">A*EXP(-POWER(C9-LOG(SF_peak_Ind,2),2)/POWER(S_Var_Ind,2))*EXP(-POWER(D9-LOG(POWER(2,((Q_Ind+1)*(C9-LOG(SF_peak_Ind,2))+LOG(TF_peak_Ind,2))),2),2)/POWER(TF_Var_Ind,2))</f>
        <v>8.5305188294602386E-17</v>
      </c>
      <c r="J9">
        <f t="shared" si="4"/>
        <v>2.1203472670869942E-16</v>
      </c>
      <c r="K9">
        <f t="shared" si="5"/>
        <v>1.7021192322070103E-110</v>
      </c>
      <c r="L9" s="2">
        <f t="shared" si="6"/>
        <v>4.4652653211776862E-18</v>
      </c>
      <c r="M9">
        <f t="shared" ref="M9:M26" si="16">POWER((F9-J9),2)</f>
        <v>0.14136700943882238</v>
      </c>
      <c r="N9">
        <f>POWER((F9-K9),2)</f>
        <v>0.14136700943882255</v>
      </c>
      <c r="O9" s="2">
        <f>POWER((F9-L9),2)</f>
        <v>0.14136700943882255</v>
      </c>
      <c r="T9" t="s">
        <v>39</v>
      </c>
      <c r="U9">
        <f>(U4/T4)</f>
        <v>127.84789216688696</v>
      </c>
    </row>
    <row r="10" spans="1:24" x14ac:dyDescent="0.2">
      <c r="A10">
        <v>3.2000000000000001E-2</v>
      </c>
      <c r="B10">
        <v>0.125</v>
      </c>
      <c r="C10">
        <f t="shared" si="11"/>
        <v>-4.965784284662087</v>
      </c>
      <c r="D10">
        <f t="shared" si="12"/>
        <v>-3</v>
      </c>
      <c r="E10">
        <v>3.5932888262846987</v>
      </c>
      <c r="F10" s="2">
        <f t="shared" si="10"/>
        <v>0.11725268161062373</v>
      </c>
      <c r="G10">
        <f t="shared" si="13"/>
        <v>1.0887880978911638E-7</v>
      </c>
      <c r="H10">
        <f t="shared" si="14"/>
        <v>4.0678721831240845E-57</v>
      </c>
      <c r="I10" s="2">
        <f t="shared" si="15"/>
        <v>1.4663772038901007E-8</v>
      </c>
      <c r="J10">
        <f t="shared" si="4"/>
        <v>4.7371026416426453E-9</v>
      </c>
      <c r="K10">
        <f t="shared" si="5"/>
        <v>1.861983530562707E-56</v>
      </c>
      <c r="L10" s="2">
        <f t="shared" si="6"/>
        <v>7.6756917219187155E-10</v>
      </c>
      <c r="M10">
        <f t="shared" si="16"/>
        <v>1.3748190234006348E-2</v>
      </c>
      <c r="N10">
        <f t="shared" ref="N10:N26" si="17">POWER((F10-K10),2)</f>
        <v>1.37481913448823E-2</v>
      </c>
      <c r="O10" s="2">
        <f t="shared" ref="O10:O26" si="18">POWER((F10-L10),2)</f>
        <v>1.3748191164883213E-2</v>
      </c>
      <c r="T10" t="s">
        <v>40</v>
      </c>
      <c r="U10">
        <f>(U6/T6)</f>
        <v>187.50959728143198</v>
      </c>
    </row>
    <row r="11" spans="1:24" x14ac:dyDescent="0.2">
      <c r="A11">
        <v>3.2000000000000001E-2</v>
      </c>
      <c r="B11">
        <v>0.5</v>
      </c>
      <c r="C11">
        <f t="shared" si="11"/>
        <v>-4.965784284662087</v>
      </c>
      <c r="D11">
        <f t="shared" si="12"/>
        <v>-1</v>
      </c>
      <c r="E11">
        <v>5.5862555397689988</v>
      </c>
      <c r="F11" s="2">
        <f t="shared" si="10"/>
        <v>0.18228521943708095</v>
      </c>
      <c r="G11">
        <f t="shared" si="13"/>
        <v>1.4892494792605992E-2</v>
      </c>
      <c r="H11">
        <f t="shared" si="14"/>
        <v>2.9219327964460464E-20</v>
      </c>
      <c r="I11" s="2">
        <f t="shared" si="15"/>
        <v>7.6942655023790711E-3</v>
      </c>
      <c r="J11">
        <f t="shared" si="4"/>
        <v>6.4794312648479334E-4</v>
      </c>
      <c r="K11">
        <f t="shared" si="5"/>
        <v>1.3374537103118256E-19</v>
      </c>
      <c r="L11" s="2">
        <f t="shared" si="6"/>
        <v>4.0275319246767293E-4</v>
      </c>
      <c r="M11">
        <f t="shared" si="16"/>
        <v>3.2992100145531854E-2</v>
      </c>
      <c r="N11">
        <f t="shared" si="17"/>
        <v>3.3227901225224753E-2</v>
      </c>
      <c r="O11" s="2">
        <f t="shared" si="18"/>
        <v>3.3081231527222886E-2</v>
      </c>
      <c r="Q11" t="s">
        <v>41</v>
      </c>
      <c r="R11" t="s">
        <v>42</v>
      </c>
    </row>
    <row r="12" spans="1:24" x14ac:dyDescent="0.2">
      <c r="A12">
        <v>3.2000000000000001E-2</v>
      </c>
      <c r="B12">
        <v>2</v>
      </c>
      <c r="C12">
        <f t="shared" si="11"/>
        <v>-4.965784284662087</v>
      </c>
      <c r="D12">
        <f t="shared" si="12"/>
        <v>1</v>
      </c>
      <c r="E12">
        <v>15.464118272362398</v>
      </c>
      <c r="F12" s="2">
        <f t="shared" si="10"/>
        <v>0.50460996146895187</v>
      </c>
      <c r="G12">
        <f t="shared" si="13"/>
        <v>8.8674046092466536</v>
      </c>
      <c r="H12">
        <f t="shared" si="14"/>
        <v>0.11024145705491475</v>
      </c>
      <c r="I12" s="2">
        <f t="shared" si="15"/>
        <v>8.4035217205574639</v>
      </c>
      <c r="J12">
        <f t="shared" si="4"/>
        <v>0.38580331545078506</v>
      </c>
      <c r="K12">
        <f t="shared" si="5"/>
        <v>0.50460724472380947</v>
      </c>
      <c r="L12" s="2">
        <f t="shared" si="6"/>
        <v>0.43987892020095315</v>
      </c>
      <c r="M12">
        <f t="shared" si="16"/>
        <v>1.4115019138085994E-2</v>
      </c>
      <c r="N12">
        <f t="shared" si="17"/>
        <v>7.3807041687862756E-12</v>
      </c>
      <c r="O12" s="2">
        <f t="shared" si="18"/>
        <v>4.1901077036393536E-3</v>
      </c>
      <c r="Q12">
        <f>(X6-(X4*X8))/SQRT((1-W4)*(1-W8))</f>
        <v>0.46813160466868003</v>
      </c>
      <c r="R12">
        <f>(X4-(X6*X8))/SQRT((1-W6)*(1-W8))</f>
        <v>0.17339226286725018</v>
      </c>
    </row>
    <row r="13" spans="1:24" x14ac:dyDescent="0.2">
      <c r="A13">
        <v>3.2000000000000001E-2</v>
      </c>
      <c r="B13">
        <v>8</v>
      </c>
      <c r="C13">
        <f t="shared" si="11"/>
        <v>-4.965784284662087</v>
      </c>
      <c r="D13">
        <f t="shared" si="12"/>
        <v>3</v>
      </c>
      <c r="E13">
        <v>30.645685684336001</v>
      </c>
      <c r="F13" s="2">
        <f t="shared" si="10"/>
        <v>1</v>
      </c>
      <c r="G13">
        <f t="shared" si="13"/>
        <v>22.984262327776243</v>
      </c>
      <c r="H13">
        <f t="shared" si="14"/>
        <v>0.21846982620167105</v>
      </c>
      <c r="I13" s="2">
        <f t="shared" si="15"/>
        <v>19.104170112808362</v>
      </c>
      <c r="J13">
        <f t="shared" si="4"/>
        <v>1</v>
      </c>
      <c r="K13">
        <f t="shared" si="5"/>
        <v>1</v>
      </c>
      <c r="L13" s="2">
        <f t="shared" si="6"/>
        <v>1</v>
      </c>
      <c r="M13">
        <f t="shared" si="16"/>
        <v>0</v>
      </c>
      <c r="N13">
        <f t="shared" si="17"/>
        <v>0</v>
      </c>
      <c r="O13" s="2">
        <f t="shared" si="18"/>
        <v>0</v>
      </c>
      <c r="Q13" t="s">
        <v>43</v>
      </c>
      <c r="R13" t="s">
        <v>44</v>
      </c>
      <c r="S13" t="s">
        <v>45</v>
      </c>
    </row>
    <row r="14" spans="1:24" x14ac:dyDescent="0.2">
      <c r="A14">
        <v>3.2000000000000001E-2</v>
      </c>
      <c r="B14">
        <v>16</v>
      </c>
      <c r="C14">
        <f t="shared" si="11"/>
        <v>-4.965784284662087</v>
      </c>
      <c r="D14">
        <f t="shared" si="12"/>
        <v>4</v>
      </c>
      <c r="E14">
        <v>0.58839555722149939</v>
      </c>
      <c r="F14" s="2">
        <f t="shared" si="10"/>
        <v>1.9199947532002763E-2</v>
      </c>
      <c r="G14">
        <f t="shared" si="13"/>
        <v>4.8172530246340468</v>
      </c>
      <c r="H14">
        <f t="shared" si="14"/>
        <v>4.2958998320680679E-8</v>
      </c>
      <c r="I14" s="2">
        <f t="shared" si="15"/>
        <v>2.8434877434667567</v>
      </c>
      <c r="J14">
        <f t="shared" si="4"/>
        <v>0.20958919437725207</v>
      </c>
      <c r="K14">
        <f t="shared" si="5"/>
        <v>1.9663584242990572E-7</v>
      </c>
      <c r="L14" s="2">
        <f t="shared" si="6"/>
        <v>0.14884120726921002</v>
      </c>
      <c r="M14">
        <f t="shared" si="16"/>
        <v>3.6248065314301268E-2</v>
      </c>
      <c r="N14">
        <f t="shared" si="17"/>
        <v>3.6863043447460961E-4</v>
      </c>
      <c r="O14" s="2">
        <f t="shared" si="18"/>
        <v>1.6806856226250035E-2</v>
      </c>
      <c r="Q14">
        <f>1/2*LN((1+Q12)/(1-Q12))</f>
        <v>0.50767488628550417</v>
      </c>
      <c r="R14">
        <f>1/2*LN((1+R12)/(1-R12))</f>
        <v>0.17516197023698954</v>
      </c>
      <c r="S14">
        <f>(Q14-R14)/SQRT((1/(24-3))+(1/(24-3)))</f>
        <v>1.0774649938909424</v>
      </c>
    </row>
    <row r="15" spans="1:24" x14ac:dyDescent="0.2">
      <c r="A15">
        <v>6.0999999999999999E-2</v>
      </c>
      <c r="B15">
        <v>3.2000000000000001E-2</v>
      </c>
      <c r="C15">
        <f t="shared" si="11"/>
        <v>-4.0350469470992012</v>
      </c>
      <c r="D15">
        <f t="shared" si="12"/>
        <v>-4.965784284662087</v>
      </c>
      <c r="E15">
        <v>6.7078941861190984</v>
      </c>
      <c r="F15" s="2">
        <f t="shared" si="10"/>
        <v>0.21888543318016601</v>
      </c>
      <c r="G15">
        <f t="shared" si="13"/>
        <v>3.7308487303896646E-13</v>
      </c>
      <c r="H15">
        <f t="shared" si="14"/>
        <v>6.1171496329606334E-146</v>
      </c>
      <c r="I15" s="2">
        <f t="shared" si="15"/>
        <v>3.7784462790983756E-17</v>
      </c>
      <c r="J15">
        <f t="shared" si="4"/>
        <v>1.6232188256400871E-14</v>
      </c>
      <c r="K15">
        <f t="shared" si="5"/>
        <v>2.7999974821757991E-145</v>
      </c>
      <c r="L15" s="2">
        <f t="shared" si="6"/>
        <v>1.977812308405442E-18</v>
      </c>
      <c r="M15">
        <f t="shared" si="16"/>
        <v>4.7910832858461809E-2</v>
      </c>
      <c r="N15">
        <f t="shared" si="17"/>
        <v>4.7910832858468921E-2</v>
      </c>
      <c r="O15" s="2">
        <f t="shared" si="18"/>
        <v>4.7910832858468921E-2</v>
      </c>
    </row>
    <row r="16" spans="1:24" x14ac:dyDescent="0.2">
      <c r="A16">
        <v>6.0999999999999999E-2</v>
      </c>
      <c r="B16">
        <v>0.125</v>
      </c>
      <c r="C16">
        <f t="shared" si="11"/>
        <v>-4.0350469470992012</v>
      </c>
      <c r="D16">
        <f t="shared" si="12"/>
        <v>-3</v>
      </c>
      <c r="E16">
        <v>2.3423032194537008</v>
      </c>
      <c r="F16" s="2">
        <f t="shared" si="10"/>
        <v>7.6431744539197155E-2</v>
      </c>
      <c r="G16">
        <f t="shared" si="13"/>
        <v>2.2137458135396885E-6</v>
      </c>
      <c r="H16">
        <f t="shared" si="14"/>
        <v>1.5373355036766411E-83</v>
      </c>
      <c r="I16" s="2">
        <f t="shared" si="15"/>
        <v>6.4950650723126168E-9</v>
      </c>
      <c r="J16">
        <f t="shared" si="4"/>
        <v>9.6315721686851772E-8</v>
      </c>
      <c r="K16">
        <f t="shared" si="5"/>
        <v>7.0368321813810385E-83</v>
      </c>
      <c r="L16" s="2">
        <f t="shared" si="6"/>
        <v>3.3998153460526456E-10</v>
      </c>
      <c r="M16">
        <f t="shared" si="16"/>
        <v>5.8417968501570999E-3</v>
      </c>
      <c r="N16">
        <f t="shared" si="17"/>
        <v>5.8418115733050941E-3</v>
      </c>
      <c r="O16" s="2">
        <f t="shared" si="18"/>
        <v>5.8418115213343313E-3</v>
      </c>
    </row>
    <row r="17" spans="1:15" x14ac:dyDescent="0.2">
      <c r="A17">
        <v>6.0999999999999999E-2</v>
      </c>
      <c r="B17">
        <v>0.5</v>
      </c>
      <c r="C17">
        <f t="shared" si="11"/>
        <v>-4.0350469470992012</v>
      </c>
      <c r="D17">
        <f t="shared" si="12"/>
        <v>-1</v>
      </c>
      <c r="E17">
        <v>12.256592532624097</v>
      </c>
      <c r="F17" s="2">
        <f t="shared" si="10"/>
        <v>0.39994512307123337</v>
      </c>
      <c r="G17">
        <f t="shared" si="13"/>
        <v>7.8585829948267058E-2</v>
      </c>
      <c r="H17">
        <f t="shared" si="14"/>
        <v>3.5468091835648372E-38</v>
      </c>
      <c r="I17" s="2">
        <f t="shared" si="15"/>
        <v>3.4080422819603253E-3</v>
      </c>
      <c r="J17">
        <f t="shared" si="4"/>
        <v>3.4191147328359933E-3</v>
      </c>
      <c r="K17">
        <f t="shared" si="5"/>
        <v>1.6234778253957837E-37</v>
      </c>
      <c r="L17" s="2">
        <f t="shared" si="6"/>
        <v>1.7839258454233552E-4</v>
      </c>
      <c r="M17">
        <f t="shared" si="16"/>
        <v>0.15723287528878277</v>
      </c>
      <c r="N17">
        <f t="shared" si="17"/>
        <v>0.15995610146846401</v>
      </c>
      <c r="O17" s="2">
        <f t="shared" si="18"/>
        <v>0.15981343880401866</v>
      </c>
    </row>
    <row r="18" spans="1:15" x14ac:dyDescent="0.2">
      <c r="A18">
        <v>6.0999999999999999E-2</v>
      </c>
      <c r="B18">
        <v>2</v>
      </c>
      <c r="C18">
        <f t="shared" si="11"/>
        <v>-4.0350469470992012</v>
      </c>
      <c r="D18">
        <f t="shared" si="12"/>
        <v>1</v>
      </c>
      <c r="E18">
        <v>13.428413397727198</v>
      </c>
      <c r="F18" s="2">
        <f t="shared" si="10"/>
        <v>0.43818283382678214</v>
      </c>
      <c r="G18">
        <f t="shared" si="13"/>
        <v>12.144110535882941</v>
      </c>
      <c r="H18">
        <f t="shared" si="14"/>
        <v>4.298122494533542E-11</v>
      </c>
      <c r="I18" s="2">
        <f t="shared" si="15"/>
        <v>3.7221950986973931</v>
      </c>
      <c r="J18">
        <f t="shared" si="4"/>
        <v>0.52836633878855921</v>
      </c>
      <c r="K18">
        <f t="shared" si="5"/>
        <v>1.9673758016202724E-10</v>
      </c>
      <c r="L18" s="2">
        <f t="shared" si="6"/>
        <v>0.19483678572364957</v>
      </c>
      <c r="M18">
        <f t="shared" si="16"/>
        <v>8.1330645671908695E-3</v>
      </c>
      <c r="N18">
        <f t="shared" si="17"/>
        <v>0.19200419568805532</v>
      </c>
      <c r="O18" s="2">
        <f t="shared" si="18"/>
        <v>5.921729912741211E-2</v>
      </c>
    </row>
    <row r="19" spans="1:15" x14ac:dyDescent="0.2">
      <c r="A19">
        <v>6.0999999999999999E-2</v>
      </c>
      <c r="B19">
        <v>8</v>
      </c>
      <c r="C19">
        <f t="shared" si="11"/>
        <v>-4.0350469470992012</v>
      </c>
      <c r="D19">
        <f t="shared" si="12"/>
        <v>3</v>
      </c>
      <c r="E19">
        <v>3.8374853014578001</v>
      </c>
      <c r="F19" s="2">
        <f t="shared" si="10"/>
        <v>0.12522106181553844</v>
      </c>
      <c r="G19">
        <f t="shared" si="13"/>
        <v>8.1694375096210727</v>
      </c>
      <c r="H19">
        <f t="shared" si="14"/>
        <v>2.7358453846005847E-2</v>
      </c>
      <c r="I19" s="2">
        <f t="shared" si="15"/>
        <v>8.461862862164331</v>
      </c>
      <c r="J19">
        <f t="shared" si="4"/>
        <v>0.35543614117858341</v>
      </c>
      <c r="K19">
        <f t="shared" si="5"/>
        <v>0.12522760841467903</v>
      </c>
      <c r="L19" s="2">
        <f t="shared" si="6"/>
        <v>0.44293276348555377</v>
      </c>
      <c r="M19">
        <f t="shared" si="16"/>
        <v>5.2998982766133095E-2</v>
      </c>
      <c r="N19">
        <f t="shared" si="17"/>
        <v>4.2857960307631487E-11</v>
      </c>
      <c r="O19" s="2">
        <f t="shared" si="18"/>
        <v>0.10094072537805683</v>
      </c>
    </row>
    <row r="20" spans="1:15" x14ac:dyDescent="0.2">
      <c r="A20">
        <v>6.0999999999999999E-2</v>
      </c>
      <c r="B20">
        <v>16</v>
      </c>
      <c r="C20">
        <f t="shared" si="11"/>
        <v>-4.0350469470992012</v>
      </c>
      <c r="D20">
        <f t="shared" si="12"/>
        <v>4</v>
      </c>
      <c r="E20">
        <v>2.2965930993983363E-3</v>
      </c>
      <c r="F20" s="2">
        <f t="shared" si="10"/>
        <v>7.4940176671334826E-5</v>
      </c>
      <c r="G20">
        <f t="shared" si="13"/>
        <v>0.87228266731236137</v>
      </c>
      <c r="H20">
        <f t="shared" si="14"/>
        <v>9.6413390177756383E-5</v>
      </c>
      <c r="I20" s="2">
        <f t="shared" si="15"/>
        <v>1.259473884151032</v>
      </c>
      <c r="J20">
        <f t="shared" si="4"/>
        <v>3.7951301411062337E-2</v>
      </c>
      <c r="K20">
        <f t="shared" si="5"/>
        <v>4.413121567129206E-4</v>
      </c>
      <c r="L20" s="2">
        <f t="shared" si="6"/>
        <v>6.5926647256277296E-2</v>
      </c>
      <c r="M20">
        <f t="shared" si="16"/>
        <v>1.4346187403580777E-3</v>
      </c>
      <c r="N20">
        <f t="shared" si="17"/>
        <v>1.3422842775959211E-7</v>
      </c>
      <c r="O20" s="2">
        <f t="shared" si="18"/>
        <v>4.3364473252982252E-3</v>
      </c>
    </row>
    <row r="21" spans="1:15" x14ac:dyDescent="0.2">
      <c r="A21">
        <v>0.125</v>
      </c>
      <c r="B21">
        <v>3.2000000000000001E-2</v>
      </c>
      <c r="C21">
        <f t="shared" si="11"/>
        <v>-3</v>
      </c>
      <c r="D21">
        <f t="shared" si="12"/>
        <v>-4.965784284662087</v>
      </c>
      <c r="E21">
        <v>0.70767145268850129</v>
      </c>
      <c r="F21" s="2">
        <f t="shared" si="10"/>
        <v>2.3092041730696695E-2</v>
      </c>
      <c r="G21">
        <f t="shared" si="13"/>
        <v>1.2482061337402918E-11</v>
      </c>
      <c r="H21">
        <f t="shared" si="14"/>
        <v>1.0490478374323878E-195</v>
      </c>
      <c r="I21" s="2">
        <f t="shared" si="15"/>
        <v>4.9112493622733217E-18</v>
      </c>
      <c r="J21">
        <f t="shared" si="4"/>
        <v>5.430699127688982E-13</v>
      </c>
      <c r="K21">
        <f t="shared" si="5"/>
        <v>4.8017973725305402E-195</v>
      </c>
      <c r="L21" s="2">
        <f t="shared" si="6"/>
        <v>2.5707734663546479E-19</v>
      </c>
      <c r="M21">
        <f t="shared" si="16"/>
        <v>5.3324239126715644E-4</v>
      </c>
      <c r="N21">
        <f t="shared" si="17"/>
        <v>5.3324239129223761E-4</v>
      </c>
      <c r="O21" s="2">
        <f t="shared" si="18"/>
        <v>5.3324239129223761E-4</v>
      </c>
    </row>
    <row r="22" spans="1:15" x14ac:dyDescent="0.2">
      <c r="A22">
        <v>0.125</v>
      </c>
      <c r="B22">
        <v>0.125</v>
      </c>
      <c r="C22">
        <f t="shared" si="11"/>
        <v>-3</v>
      </c>
      <c r="D22">
        <f t="shared" si="12"/>
        <v>-3</v>
      </c>
      <c r="E22">
        <v>3.5980084876313008</v>
      </c>
      <c r="F22" s="2">
        <f t="shared" si="10"/>
        <v>0.11740668897711624</v>
      </c>
      <c r="G22">
        <f t="shared" si="13"/>
        <v>1.6954745457020454E-5</v>
      </c>
      <c r="H22">
        <f t="shared" si="14"/>
        <v>5.2397293742731988E-124</v>
      </c>
      <c r="I22" s="2">
        <f t="shared" si="15"/>
        <v>8.4423283641155477E-10</v>
      </c>
      <c r="J22">
        <f t="shared" si="4"/>
        <v>7.3766759251310928E-7</v>
      </c>
      <c r="K22">
        <f t="shared" si="5"/>
        <v>2.3983766844929733E-123</v>
      </c>
      <c r="L22" s="2">
        <f t="shared" si="6"/>
        <v>4.4191023814509492E-11</v>
      </c>
      <c r="M22">
        <f t="shared" si="16"/>
        <v>1.3784157402894258E-2</v>
      </c>
      <c r="N22">
        <f t="shared" si="17"/>
        <v>1.3784330616569309E-2</v>
      </c>
      <c r="O22" s="2">
        <f t="shared" si="18"/>
        <v>1.3784330606192665E-2</v>
      </c>
    </row>
    <row r="23" spans="1:15" x14ac:dyDescent="0.2">
      <c r="A23">
        <v>0.125</v>
      </c>
      <c r="B23">
        <v>0.5</v>
      </c>
      <c r="C23">
        <f t="shared" si="11"/>
        <v>-3</v>
      </c>
      <c r="D23">
        <f t="shared" si="12"/>
        <v>-1</v>
      </c>
      <c r="E23">
        <v>7.692503449706301</v>
      </c>
      <c r="F23" s="2">
        <f t="shared" si="10"/>
        <v>0.25101423831538505</v>
      </c>
      <c r="G23">
        <f t="shared" si="13"/>
        <v>0.13429119105091214</v>
      </c>
      <c r="H23">
        <f t="shared" si="14"/>
        <v>3.4875039395666279E-69</v>
      </c>
      <c r="I23" s="2">
        <f t="shared" si="15"/>
        <v>4.4297958069347424E-4</v>
      </c>
      <c r="J23">
        <f t="shared" si="4"/>
        <v>5.8427453157207758E-3</v>
      </c>
      <c r="K23">
        <f t="shared" si="5"/>
        <v>1.5963320886003214E-68</v>
      </c>
      <c r="L23" s="2">
        <f t="shared" si="6"/>
        <v>2.3187585646365201E-5</v>
      </c>
      <c r="M23">
        <f t="shared" si="16"/>
        <v>6.0109060979684437E-2</v>
      </c>
      <c r="N23">
        <f t="shared" si="17"/>
        <v>6.3008147837052927E-2</v>
      </c>
      <c r="O23" s="2">
        <f t="shared" si="18"/>
        <v>6.2996507546418265E-2</v>
      </c>
    </row>
    <row r="24" spans="1:15" x14ac:dyDescent="0.2">
      <c r="A24">
        <v>0.125</v>
      </c>
      <c r="B24">
        <v>2</v>
      </c>
      <c r="C24">
        <f t="shared" si="11"/>
        <v>-3</v>
      </c>
      <c r="D24">
        <f t="shared" si="12"/>
        <v>1</v>
      </c>
      <c r="E24">
        <v>9.9289717295948989</v>
      </c>
      <c r="F24" s="2">
        <f t="shared" si="10"/>
        <v>0.32399248076442672</v>
      </c>
      <c r="G24">
        <f t="shared" si="13"/>
        <v>4.630295983805973</v>
      </c>
      <c r="H24">
        <f t="shared" si="14"/>
        <v>1.2192488480363952E-32</v>
      </c>
      <c r="I24" s="2">
        <f t="shared" si="15"/>
        <v>0.48381337074604741</v>
      </c>
      <c r="J24">
        <f t="shared" si="4"/>
        <v>0.2014550616319023</v>
      </c>
      <c r="K24">
        <f t="shared" si="5"/>
        <v>5.5808569505195554E-32</v>
      </c>
      <c r="L24" s="2">
        <f t="shared" si="6"/>
        <v>2.532501374774063E-2</v>
      </c>
      <c r="M24">
        <f t="shared" si="16"/>
        <v>1.5015419087659961E-2</v>
      </c>
      <c r="N24">
        <f t="shared" si="17"/>
        <v>0.10497112759188741</v>
      </c>
      <c r="O24" s="2">
        <f t="shared" si="18"/>
        <v>8.9202255854163262E-2</v>
      </c>
    </row>
    <row r="25" spans="1:15" x14ac:dyDescent="0.2">
      <c r="A25">
        <v>0.125</v>
      </c>
      <c r="B25">
        <v>8</v>
      </c>
      <c r="C25">
        <f t="shared" si="11"/>
        <v>-3</v>
      </c>
      <c r="D25">
        <f t="shared" si="12"/>
        <v>3</v>
      </c>
      <c r="E25">
        <v>13.623620849469098</v>
      </c>
      <c r="F25" s="2">
        <f t="shared" si="10"/>
        <v>0.44455265220032492</v>
      </c>
      <c r="G25">
        <f t="shared" si="13"/>
        <v>0.69498424170700257</v>
      </c>
      <c r="H25">
        <f t="shared" si="14"/>
        <v>2.2389366110310292E-14</v>
      </c>
      <c r="I25" s="2">
        <f t="shared" si="15"/>
        <v>1.0998785086701206</v>
      </c>
      <c r="J25">
        <f t="shared" si="4"/>
        <v>3.0237395997135017E-2</v>
      </c>
      <c r="K25">
        <f t="shared" si="5"/>
        <v>1.0248264714433612E-13</v>
      </c>
      <c r="L25" s="2">
        <f t="shared" si="6"/>
        <v>5.7572692358549969E-2</v>
      </c>
      <c r="M25">
        <f t="shared" si="16"/>
        <v>0.17165713152271486</v>
      </c>
      <c r="N25">
        <f t="shared" si="17"/>
        <v>0.19762706057825194</v>
      </c>
      <c r="O25" s="2">
        <f t="shared" si="18"/>
        <v>0.14975348931914176</v>
      </c>
    </row>
    <row r="26" spans="1:15" x14ac:dyDescent="0.2">
      <c r="A26">
        <v>0.125</v>
      </c>
      <c r="B26">
        <v>16</v>
      </c>
      <c r="C26">
        <f t="shared" si="11"/>
        <v>-3</v>
      </c>
      <c r="D26">
        <f t="shared" si="12"/>
        <v>4</v>
      </c>
      <c r="E26">
        <v>1.9583843498748017</v>
      </c>
      <c r="F26" s="2">
        <f t="shared" si="10"/>
        <v>6.3904080008097039E-2</v>
      </c>
      <c r="G26">
        <f t="shared" si="13"/>
        <v>3.505176774696795E-2</v>
      </c>
      <c r="H26">
        <f t="shared" si="14"/>
        <v>4.2379511253135188E-12</v>
      </c>
      <c r="I26" s="2">
        <f t="shared" si="15"/>
        <v>0.16370724507991904</v>
      </c>
      <c r="J26">
        <f t="shared" si="4"/>
        <v>1.5250334009896959E-3</v>
      </c>
      <c r="K26">
        <f t="shared" si="5"/>
        <v>1.939833614094349E-11</v>
      </c>
      <c r="L26" s="2">
        <f t="shared" si="6"/>
        <v>8.5691890363853995E-3</v>
      </c>
      <c r="M26">
        <f t="shared" si="16"/>
        <v>3.8911454556116703E-3</v>
      </c>
      <c r="N26">
        <f t="shared" si="17"/>
        <v>4.0837314392020031E-3</v>
      </c>
      <c r="O26" s="2">
        <f t="shared" si="18"/>
        <v>3.0619501588512142E-3</v>
      </c>
    </row>
    <row r="28" spans="1:15" x14ac:dyDescent="0.2">
      <c r="E28">
        <f>MAX(E3:E26)</f>
        <v>30.645685684336001</v>
      </c>
      <c r="G28">
        <f>MAX(G3:G26)</f>
        <v>22.984262327776243</v>
      </c>
      <c r="H28">
        <f>0.75*E28</f>
        <v>22.984264263252001</v>
      </c>
    </row>
    <row r="29" spans="1:15" x14ac:dyDescent="0.2">
      <c r="E29">
        <f>MIN(E3:E26)</f>
        <v>2.2965930993983363E-3</v>
      </c>
      <c r="G29">
        <f>MIN(G3:G26)</f>
        <v>9.8002403790091558E-18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CALSTC07-LM-07-3501-Cell 1</vt:lpstr>
      <vt:lpstr>A</vt:lpstr>
      <vt:lpstr>Peak_Ind</vt:lpstr>
      <vt:lpstr>Peak_Sp</vt:lpstr>
      <vt:lpstr>Peak_Un</vt:lpstr>
      <vt:lpstr>Q_Ind</vt:lpstr>
      <vt:lpstr>Q_Sp</vt:lpstr>
      <vt:lpstr>Q_Un</vt:lpstr>
      <vt:lpstr>S_Var_Ind</vt:lpstr>
      <vt:lpstr>S_Var_Sp</vt:lpstr>
      <vt:lpstr>SF_peak_Ind</vt:lpstr>
      <vt:lpstr>SF_peak_Sp</vt:lpstr>
      <vt:lpstr>SF_Peak_Un</vt:lpstr>
      <vt:lpstr>SF_Var_Un</vt:lpstr>
      <vt:lpstr>TF_peak_Ind</vt:lpstr>
      <vt:lpstr>TF_peak_Sp</vt:lpstr>
      <vt:lpstr>TF_Peak_Un</vt:lpstr>
      <vt:lpstr>TF_Var_Ind</vt:lpstr>
      <vt:lpstr>TF_Var_Sp</vt:lpstr>
      <vt:lpstr>TF_Var_Un</vt:lpstr>
      <vt:lpstr>Variables_Ind</vt:lpstr>
      <vt:lpstr>Variables_Sp</vt:lpstr>
      <vt:lpstr>Variables_Un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</dc:creator>
  <cp:lastModifiedBy>Microsoft Office User</cp:lastModifiedBy>
  <dcterms:created xsi:type="dcterms:W3CDTF">2018-03-01T04:58:40Z</dcterms:created>
  <dcterms:modified xsi:type="dcterms:W3CDTF">2021-02-13T20:19:55Z</dcterms:modified>
</cp:coreProperties>
</file>