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Ex4.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Pavitra Soneja\Desktop\"/>
    </mc:Choice>
  </mc:AlternateContent>
  <xr:revisionPtr revIDLastSave="0" documentId="8_{0513D34B-F3BC-45E7-A31A-36263D98DBEE}" xr6:coauthVersionLast="47" xr6:coauthVersionMax="47" xr10:uidLastSave="{00000000-0000-0000-0000-000000000000}"/>
  <bookViews>
    <workbookView xWindow="-108" yWindow="-108" windowWidth="23256" windowHeight="12456" xr2:uid="{53EC821D-CC19-4852-8581-DCF19EC5A25D}"/>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55" i="1" l="1"/>
  <c r="C355" i="1"/>
  <c r="M354" i="1"/>
  <c r="C354" i="1"/>
  <c r="M353" i="1"/>
  <c r="C353" i="1"/>
  <c r="M351" i="1"/>
  <c r="C351" i="1"/>
  <c r="M350" i="1"/>
  <c r="C350" i="1"/>
  <c r="M349" i="1"/>
  <c r="C349" i="1"/>
  <c r="M312" i="1"/>
  <c r="C312" i="1"/>
  <c r="V311" i="1"/>
  <c r="M311" i="1"/>
  <c r="C311" i="1"/>
  <c r="V310" i="1"/>
  <c r="M310" i="1"/>
  <c r="C310" i="1"/>
  <c r="V309" i="1"/>
  <c r="C309" i="1"/>
  <c r="M308" i="1"/>
  <c r="V307" i="1"/>
  <c r="M307" i="1"/>
  <c r="C307" i="1"/>
  <c r="V306" i="1"/>
  <c r="M306" i="1"/>
  <c r="C306" i="1"/>
  <c r="V305" i="1"/>
  <c r="C305" i="1"/>
  <c r="M271" i="1"/>
  <c r="C271" i="1"/>
  <c r="M270" i="1"/>
  <c r="C270" i="1"/>
  <c r="M238" i="1"/>
  <c r="V237" i="1"/>
  <c r="M237" i="1"/>
  <c r="V236" i="1"/>
  <c r="C232" i="1"/>
  <c r="C231" i="1"/>
  <c r="F209" i="1"/>
  <c r="F208" i="1"/>
  <c r="C202" i="1" a="1"/>
  <c r="C202" i="1" s="1"/>
  <c r="C200" i="1"/>
  <c r="O199" i="1"/>
  <c r="N199" i="1"/>
  <c r="O198" i="1"/>
  <c r="N198" i="1"/>
  <c r="O197" i="1"/>
  <c r="N197" i="1"/>
  <c r="W155" i="1" a="1"/>
  <c r="W155" i="1" s="1"/>
  <c r="N153" i="1" a="1"/>
  <c r="N153" i="1" s="1"/>
  <c r="W152" i="1"/>
  <c r="W151" i="1"/>
  <c r="N151" i="1" a="1"/>
  <c r="N151" i="1" s="1"/>
  <c r="W150" i="1"/>
  <c r="C154" i="1" a="1"/>
  <c r="C154" i="1" s="1"/>
  <c r="AH123" i="1"/>
  <c r="AH122" i="1"/>
  <c r="AH120" i="1"/>
  <c r="AH117" i="1" s="1"/>
  <c r="AH119" i="1"/>
  <c r="AK116" i="1" a="1"/>
  <c r="AK116" i="1" s="1"/>
  <c r="AH116" i="1"/>
  <c r="AH115" i="1"/>
  <c r="Q121" i="1" a="1"/>
  <c r="Q121" i="1" s="1"/>
  <c r="C123" i="1"/>
  <c r="C122" i="1"/>
  <c r="C121" i="1"/>
  <c r="F119" i="1"/>
  <c r="C119" i="1"/>
  <c r="F118" i="1"/>
  <c r="C118" i="1"/>
  <c r="F117" i="1"/>
  <c r="C117" i="1"/>
  <c r="F115" i="1"/>
  <c r="C115" i="1"/>
  <c r="F114" i="1"/>
  <c r="C114" i="1"/>
  <c r="F113" i="1"/>
  <c r="C113" i="1"/>
  <c r="W90" i="1"/>
  <c r="W89" i="1"/>
  <c r="W88" i="1"/>
  <c r="O79" i="1"/>
  <c r="O78" i="1"/>
  <c r="D75" i="1"/>
  <c r="D74" i="1"/>
  <c r="Z55" i="1"/>
  <c r="Z54" i="1"/>
  <c r="Z53" i="1"/>
  <c r="X26" i="1"/>
  <c r="X25" i="1"/>
  <c r="V53" i="1"/>
  <c r="V52" i="1"/>
  <c r="V51" i="1" l="1"/>
  <c r="J45" i="1"/>
  <c r="J44" i="1"/>
  <c r="J43" i="1"/>
  <c r="T23" i="1"/>
  <c r="T2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<sst xmlns="http://schemas.openxmlformats.org/spreadsheetml/2006/main" count="781" uniqueCount="528">
  <si>
    <t>Ans:</t>
  </si>
  <si>
    <t>Mean =</t>
  </si>
  <si>
    <t>Median =</t>
  </si>
  <si>
    <t>Mode =</t>
  </si>
  <si>
    <t>N/A</t>
  </si>
  <si>
    <t>Data:</t>
  </si>
  <si>
    <r>
      <rPr>
        <b/>
        <sz val="11"/>
        <color theme="1"/>
        <rFont val="Aptos Narrow"/>
        <family val="2"/>
        <scheme val="minor"/>
      </rPr>
      <t>2) Business Problem:</t>
    </r>
    <r>
      <rPr>
        <sz val="11"/>
        <color theme="1"/>
        <rFont val="Aptos Narrow"/>
        <family val="2"/>
        <scheme val="minor"/>
      </rPr>
      <t xml:space="preserve"> A restaurant wants to analyze the waiting times of its</t>
    </r>
  </si>
  <si>
    <t>customers to understand the typical waiting experience and improve service</t>
  </si>
  <si>
    <t>efficiency.</t>
  </si>
  <si>
    <t>Let's consider the waiting times (in minutes) for the past 20 customers:</t>
  </si>
  <si>
    <t>15, 10, 20, 25, 15, 10, 30, 20, 15, 10,</t>
  </si>
  <si>
    <t>10, 25, 15, 20, 20, 15, 10, 10, 20, 25</t>
  </si>
  <si>
    <t>Question:</t>
  </si>
  <si>
    <t>1. Mean: What is the average waiting time for customers at the restaurant?</t>
  </si>
  <si>
    <t>2. Median: What is the typical or central waiting time experienced by customers?</t>
  </si>
  <si>
    <t>3. Mode: Are there any recurring or most frequently occurring waiting times for</t>
  </si>
  <si>
    <t>customers?</t>
  </si>
  <si>
    <t>By answering these questions using the mean, median, and mode, the restaurant can</t>
  </si>
  <si>
    <t>gain insights into the average waiting time, identify any common or peak waiting periods,</t>
  </si>
  <si>
    <t>and make informed decisions to optimize the customer service process, such as</t>
  </si>
  <si>
    <t>adjusting staffing levels, streamlining operations, or implementing strategies to reduce</t>
  </si>
  <si>
    <t>waiting times.</t>
  </si>
  <si>
    <t>Questions on measure of central tendency</t>
  </si>
  <si>
    <t>Questions on measure of dispersion</t>
  </si>
  <si>
    <r>
      <rPr>
        <b/>
        <sz val="11"/>
        <color theme="1"/>
        <rFont val="Aptos Narrow"/>
        <family val="2"/>
        <scheme val="minor"/>
      </rPr>
      <t>1) Problem</t>
    </r>
    <r>
      <rPr>
        <sz val="11"/>
        <color theme="1"/>
        <rFont val="Aptos Narrow"/>
        <family val="2"/>
        <scheme val="minor"/>
      </rPr>
      <t>: A manufacturing company wants to analyze the production output of a</t>
    </r>
  </si>
  <si>
    <t>specific machine to understand the variability or spread in its performance.</t>
  </si>
  <si>
    <t>Let's consider the number of units produced per hour by the machine for a sample of 10</t>
  </si>
  <si>
    <t>working days:</t>
  </si>
  <si>
    <t>Day 1: 120 units</t>
  </si>
  <si>
    <t>Day 2: 110 units</t>
  </si>
  <si>
    <t>Day 3: 130 units</t>
  </si>
  <si>
    <t>Day 4: 115 units</t>
  </si>
  <si>
    <t>Day 5: 125 units</t>
  </si>
  <si>
    <t>Day 6: 105 units</t>
  </si>
  <si>
    <t>Day 7: 135 units</t>
  </si>
  <si>
    <t>Day 8: 115 units</t>
  </si>
  <si>
    <t>Day 9: 125 units</t>
  </si>
  <si>
    <t>Day 10: 140 units</t>
  </si>
  <si>
    <t>1. Range: What is the range of the production output for the machine?</t>
  </si>
  <si>
    <t>2. Variance: What is the variance of the production output for the machine?</t>
  </si>
  <si>
    <t>3. Standard Deviation: What is the standard deviation of the production output for the</t>
  </si>
  <si>
    <t>machine?</t>
  </si>
  <si>
    <t>By answering these questions using different measures of dispersion, the manufacturing</t>
  </si>
  <si>
    <t>company can gain insights into the variability in the machine's production output. This</t>
  </si>
  <si>
    <t>information can help identify any fluctuations, assess the consistency of performance,</t>
  </si>
  <si>
    <t>and make informed decisions regarding quality control, scheduling, and resource</t>
  </si>
  <si>
    <t>allocation.</t>
  </si>
  <si>
    <t>Range =</t>
  </si>
  <si>
    <t>Variance =</t>
  </si>
  <si>
    <t>Std. Deviation =</t>
  </si>
  <si>
    <r>
      <rPr>
        <b/>
        <sz val="11"/>
        <color theme="1"/>
        <rFont val="Aptos Narrow"/>
        <family val="2"/>
        <scheme val="minor"/>
      </rPr>
      <t>2) Problem:</t>
    </r>
    <r>
      <rPr>
        <sz val="11"/>
        <color theme="1"/>
        <rFont val="Aptos Narrow"/>
        <family val="2"/>
        <scheme val="minor"/>
      </rPr>
      <t xml:space="preserve"> A retail store wants to analyze the sales of a specific product to</t>
    </r>
  </si>
  <si>
    <t>understand the variability in daily sales and assess its inventory management.</t>
  </si>
  <si>
    <t>Let's consider the daily sales (in dollars) for the past 30 days:</t>
  </si>
  <si>
    <t>$500, $700, $400, $600, $550, $750, $650, $500, $600, $550,</t>
  </si>
  <si>
    <t>$800, $450, $700, $550, $600, $400, $650, $500, $750, $550,</t>
  </si>
  <si>
    <t>$700, $600, $500, $800, $550, $650, $400, $600, $750, $550</t>
  </si>
  <si>
    <t>Questions:</t>
  </si>
  <si>
    <t>1. Range: What is the range of the daily sales?</t>
  </si>
  <si>
    <t>2. Variance: What is the variance of the daily sales?</t>
  </si>
  <si>
    <t>3. Standard Deviation: What is the standard deviation of the daily sales?</t>
  </si>
  <si>
    <t>By answering these questions using different measures of dispersion, the retail store can</t>
  </si>
  <si>
    <t>gain insights into the variability in daily sales, assess the consistency of demand, and</t>
  </si>
  <si>
    <t>make informed decisions regarding inventory stocking levels, sales forecasting, and</t>
  </si>
  <si>
    <t>pricing strategies.</t>
  </si>
  <si>
    <r>
      <rPr>
        <b/>
        <sz val="11"/>
        <color theme="1"/>
        <rFont val="Aptos Narrow"/>
        <family val="2"/>
        <scheme val="minor"/>
      </rPr>
      <t>3) Business Problem:</t>
    </r>
    <r>
      <rPr>
        <sz val="11"/>
        <color theme="1"/>
        <rFont val="Aptos Narrow"/>
        <family val="2"/>
        <scheme val="minor"/>
      </rPr>
      <t xml:space="preserve"> A car rental company wants to analyze the rental durations of</t>
    </r>
  </si>
  <si>
    <t>its customers to understand the typical rental period and optimize its pricing and</t>
  </si>
  <si>
    <t>fleet management strategies.</t>
  </si>
  <si>
    <t>Let's consider the rental durations (in days) for a sample of 50 customers:</t>
  </si>
  <si>
    <t>3, 2, 5, 4, 7, 2, 3, 3, 1, 6,</t>
  </si>
  <si>
    <t>4, 2, 3, 5, 2, 4, 2, 1, 3, 5,</t>
  </si>
  <si>
    <t>6, 3, 2, 1, 4, 2, 4, 5, 3, 2,</t>
  </si>
  <si>
    <t>7, 2, 3, 4, 5, 1, 6, 2, 4, 3,</t>
  </si>
  <si>
    <t>5, 3, 2, 4, 2, 6, 3, 2, 4, 5</t>
  </si>
  <si>
    <t>1. Mean: What is the average rental duration for customers at the car rental company?</t>
  </si>
  <si>
    <t>2. Median: What is the typical or central rental duration experienced by customers?</t>
  </si>
  <si>
    <t>3. Mode: Are there any recurring or most frequently occurring rental durations for</t>
  </si>
  <si>
    <t>By answering these questions using the mean, median, and mode, the car rental</t>
  </si>
  <si>
    <t>company can gain insights into the average rental duration, understand the most</t>
  </si>
  <si>
    <t>common rental periods, and make informed decisions regarding pricing, fleet size, and</t>
  </si>
  <si>
    <t>availability. Additionally, this analysis can help the company optimize resource allocation,</t>
  </si>
  <si>
    <t>plan for peak demand periods, and enhance customer satisfaction by aligning service</t>
  </si>
  <si>
    <t>offerings with customers' typical rental needs.</t>
  </si>
  <si>
    <r>
      <rPr>
        <b/>
        <sz val="11"/>
        <color theme="1"/>
        <rFont val="Aptos Narrow"/>
        <family val="2"/>
        <scheme val="minor"/>
      </rPr>
      <t>3) Problem:</t>
    </r>
    <r>
      <rPr>
        <sz val="11"/>
        <color theme="1"/>
        <rFont val="Aptos Narrow"/>
        <family val="2"/>
        <scheme val="minor"/>
      </rPr>
      <t xml:space="preserve"> An e-commerce platform wants to analyze the delivery times of its</t>
    </r>
  </si>
  <si>
    <t>shipments to understand the variability in order fulfillment and optimize its</t>
  </si>
  <si>
    <t>logistics operations.</t>
  </si>
  <si>
    <t>Let's consider the delivery times (in days) for a sample of 50 shipments:</t>
  </si>
  <si>
    <t>3, 5, 2, 4, 6, 2, 3, 4, 2, 5,</t>
  </si>
  <si>
    <t>7, 2, 3, 4, 2, 4, 2, 3, 5, 6,</t>
  </si>
  <si>
    <t>3, 2, 1, 4, 2, 4, 5, 3, 2, 7,</t>
  </si>
  <si>
    <t>2, 3, 4, 5, 1, 6, 2, 4, 3, 5,</t>
  </si>
  <si>
    <t>3, 2, 4, 2, 6, 3, 2, 4, 5, 3</t>
  </si>
  <si>
    <t>1. Range: What is the range of the delivery times?</t>
  </si>
  <si>
    <t>2. Variance: What is the variance of the delivery times?</t>
  </si>
  <si>
    <t>3. Standard Deviation: What is the standard deviation of the delivery times?</t>
  </si>
  <si>
    <t>By answering these questions using different measures of dispersion, the e-commerce</t>
  </si>
  <si>
    <t>platform can gain insights into the variability in delivery times, identify any bottlenecks in</t>
  </si>
  <si>
    <t>the logistics process, and make informed decisions regarding shipment tracking,</t>
  </si>
  <si>
    <t>customer expectations, and service level agreements.</t>
  </si>
  <si>
    <r>
      <rPr>
        <b/>
        <sz val="11"/>
        <color theme="1"/>
        <rFont val="Aptos Narrow"/>
        <family val="2"/>
        <scheme val="minor"/>
      </rPr>
      <t>4) Problem :</t>
    </r>
    <r>
      <rPr>
        <sz val="11"/>
        <color theme="1"/>
        <rFont val="Aptos Narrow"/>
        <family val="2"/>
        <scheme val="minor"/>
      </rPr>
      <t xml:space="preserve"> A company wants to analyze the monthly revenue generated by one of</t>
    </r>
  </si>
  <si>
    <r>
      <rPr>
        <b/>
        <sz val="11"/>
        <color theme="1"/>
        <rFont val="Aptos Narrow"/>
        <family val="2"/>
        <scheme val="minor"/>
      </rPr>
      <t>5) Problem :</t>
    </r>
    <r>
      <rPr>
        <sz val="11"/>
        <color theme="1"/>
        <rFont val="Aptos Narrow"/>
        <family val="2"/>
        <scheme val="minor"/>
      </rPr>
      <t xml:space="preserve"> A survey was conducted to gather feedback from customers regarding</t>
    </r>
  </si>
  <si>
    <r>
      <rPr>
        <b/>
        <sz val="11"/>
        <color theme="1"/>
        <rFont val="Aptos Narrow"/>
        <family val="2"/>
        <scheme val="minor"/>
      </rPr>
      <t>6) Problem :</t>
    </r>
    <r>
      <rPr>
        <sz val="11"/>
        <color theme="1"/>
        <rFont val="Aptos Narrow"/>
        <family val="2"/>
        <scheme val="minor"/>
      </rPr>
      <t>A company wants to analyze the customer wait times at its call center to</t>
    </r>
  </si>
  <si>
    <t>its products to understand its performance and variability.</t>
  </si>
  <si>
    <t>their satisfaction with a particular service on a scale of 1 to 10.</t>
  </si>
  <si>
    <t>assess the efficiency of its customer service operations.</t>
  </si>
  <si>
    <t>Let's consider the monthly revenue (in thousands of dollars) for the past 12 months:</t>
  </si>
  <si>
    <t>Let's consider the satisfaction ratings from 50 customers:</t>
  </si>
  <si>
    <t>Let's consider the wait times (in minutes) for a sample of 100 randomly selected</t>
  </si>
  <si>
    <t>$120, $150, $110, $135, $125, $140, $130, $155, $115, $145, $135, $130</t>
  </si>
  <si>
    <t>8, 7, 9, 6, 7, 8, 9, 8, 7, 6,</t>
  </si>
  <si>
    <t>customer calls:</t>
  </si>
  <si>
    <t>8, 9, 7, 8, 7, 6, 8, 9, 6, 7,</t>
  </si>
  <si>
    <t>10, 15, 12, 18, 20, 25, 8, 14, 16, 22,</t>
  </si>
  <si>
    <t>1. Measure of Central Tendency: What is the average monthly revenue for the product?</t>
  </si>
  <si>
    <t>8, 9, 7, 6, 7, 8, 9, 8, 7, 6,</t>
  </si>
  <si>
    <t>9, 17, 11, 13, 19, 23, 21, 16, 24, 27,</t>
  </si>
  <si>
    <t>2. Measure of Dispersion: What is the range of monthly revenue for the product?</t>
  </si>
  <si>
    <t>9, 8, 7, 6, 8, 9, 7, 8, 7, 6,</t>
  </si>
  <si>
    <t>13, 10, 18, 16, 12, 14, 19, 21, 11, 17,</t>
  </si>
  <si>
    <t>By answering these questions, the company can gain insights into the average revenue</t>
  </si>
  <si>
    <t>9, 8, 7, 6, 7, 8, 9, 8, 7, 6</t>
  </si>
  <si>
    <t>15, 20, 26, 13, 12, 14, 22, 19, 16, 11,</t>
  </si>
  <si>
    <t>generated by the product and understand the range or variability in its monthly revenue,</t>
  </si>
  <si>
    <t>25, 18, 16, 13, 21, 20, 15, 12, 19, 17,</t>
  </si>
  <si>
    <t>which can help with financial planning, forecasting, and evaluating the product's</t>
  </si>
  <si>
    <t>1. Measure of Central Tendency: What is the average satisfaction rating?</t>
  </si>
  <si>
    <t>14, 16, 23, 18, 15, 11, 19, 22, 17, 12,</t>
  </si>
  <si>
    <t>performance.</t>
  </si>
  <si>
    <t>2. Measure of Dispersion: What is the standard deviation of the satisfaction ratings?</t>
  </si>
  <si>
    <t>16, 14, 18, 20, 25, 13, 11, 22, 19, 17,</t>
  </si>
  <si>
    <t>Ans.</t>
  </si>
  <si>
    <t>By answering these questions, the company can gain insights into the average</t>
  </si>
  <si>
    <t>15, 16, 13, 14, 18, 20, 19, 21, 17, 12,</t>
  </si>
  <si>
    <t>Average Monthly Revenue =</t>
  </si>
  <si>
    <t>satisfaction rating of customers and understand the spread or variability in their ratings.</t>
  </si>
  <si>
    <t>15, 13, 16, 14, 22, 21, 19, 18, 16, 11,</t>
  </si>
  <si>
    <t>Range of Monthly Revenue =</t>
  </si>
  <si>
    <t>This information can help identify areas for improvement, evaluate customer perception,</t>
  </si>
  <si>
    <t>17, 14, 12, 20, 23, 19, 15, 16, 13, 18</t>
  </si>
  <si>
    <t>and make informed decisions to enhance the service quality.</t>
  </si>
  <si>
    <t>1. Measure of Central Tendency: What is the average wait time for customers at the call</t>
  </si>
  <si>
    <t>Average Satisfaction Rating =</t>
  </si>
  <si>
    <t>center?</t>
  </si>
  <si>
    <t>Std. Deviation of Satisfaction Rating =</t>
  </si>
  <si>
    <t>2. Measure of Dispersion: What is the range of wait times for customers at the call</t>
  </si>
  <si>
    <t>3. Measure of Dispersion: What is the standard deviation of the wait times for customers</t>
  </si>
  <si>
    <t>at the call center?</t>
  </si>
  <si>
    <t>By answering these questions, the company can gain insights into the average wait time</t>
  </si>
  <si>
    <t>experienced by customers, assess the variability or spread in the wait times, and make</t>
  </si>
  <si>
    <t>informed decisions regarding staffing levels, call center efficiency, and customer</t>
  </si>
  <si>
    <t>satisfaction.</t>
  </si>
  <si>
    <t>Average Wait Time =</t>
  </si>
  <si>
    <t>Range of Wait Time =</t>
  </si>
  <si>
    <t>Std. Dev. of Wait Time =</t>
  </si>
  <si>
    <r>
      <rPr>
        <b/>
        <sz val="11"/>
        <color theme="1"/>
        <rFont val="Aptos Narrow"/>
        <family val="2"/>
        <scheme val="minor"/>
      </rPr>
      <t>7) Problem :</t>
    </r>
    <r>
      <rPr>
        <sz val="11"/>
        <color theme="1"/>
        <rFont val="Aptos Narrow"/>
        <family val="2"/>
        <scheme val="minor"/>
      </rPr>
      <t xml:space="preserve"> A transportation company wants to analyze the fuel efficiency of its</t>
    </r>
  </si>
  <si>
    <t>vehicle fleet to identify any variations across different vehicle models.</t>
  </si>
  <si>
    <t>Let's consider the fuel efficiency (in miles per gallon, mpg) for a sample of 50 vehicles:</t>
  </si>
  <si>
    <t>A</t>
  </si>
  <si>
    <t>B</t>
  </si>
  <si>
    <t>C</t>
  </si>
  <si>
    <t>Model A: 30, 32, 33, 28, 31, 30, 29, 30, 32, 31,</t>
  </si>
  <si>
    <t>Model B: 25, 27, 26, 23, 28, 24, 26, 25, 27, 28,</t>
  </si>
  <si>
    <t>Model C: 22, 23, 20, 25, 21, 24, 23, 22, 25, 24,</t>
  </si>
  <si>
    <t>Model D: 18, 17, 19, 20, 21, 18, 19, 17, 20, 19,</t>
  </si>
  <si>
    <t>Model E: 35, 36, 34, 35, 33, 34, 32, 33, 36, 34</t>
  </si>
  <si>
    <t>1. Measure of Central Tendency: What is the average fuel efficiency for each vehicle</t>
  </si>
  <si>
    <t>model?</t>
  </si>
  <si>
    <t>2. Measure of Dispersion: What is the range of fuel efficiency for each vehicle model?</t>
  </si>
  <si>
    <t>3. Measure of Dispersion: What is the variance of the fuel efficiency for each vehicle</t>
  </si>
  <si>
    <t>By answering these questions, the transportation company can</t>
  </si>
  <si>
    <t>D</t>
  </si>
  <si>
    <t>E</t>
  </si>
  <si>
    <t>gain insights into the average fuel efficiency of different vehicle models, understand the</t>
  </si>
  <si>
    <t>variations or spread in the fuel efficiency, and make informed decisions regarding fleet</t>
  </si>
  <si>
    <t>management, vehicle selection, and fuel consumption optimization.</t>
  </si>
  <si>
    <t>Model A</t>
  </si>
  <si>
    <t>Avg. Fuel Effi. =</t>
  </si>
  <si>
    <t>Model D</t>
  </si>
  <si>
    <t>Range of Fuel Effi. =</t>
  </si>
  <si>
    <t>Var of Fuel Effi. =</t>
  </si>
  <si>
    <t>Model B</t>
  </si>
  <si>
    <t>Model E</t>
  </si>
  <si>
    <t>Model C</t>
  </si>
  <si>
    <r>
      <rPr>
        <b/>
        <sz val="11"/>
        <color theme="1"/>
        <rFont val="Aptos Narrow"/>
        <family val="2"/>
        <scheme val="minor"/>
      </rPr>
      <t>8) Problem :</t>
    </r>
    <r>
      <rPr>
        <sz val="11"/>
        <color theme="1"/>
        <rFont val="Aptos Narrow"/>
        <family val="2"/>
        <scheme val="minor"/>
      </rPr>
      <t xml:space="preserve"> A company wants to analyze the ages of its employees to understand</t>
    </r>
  </si>
  <si>
    <t>the age distribution and demographics within the organization.</t>
  </si>
  <si>
    <t>Let's consider the ages of 100 employees:</t>
  </si>
  <si>
    <t>28, 32, 35, 40, 42, 28, 33, 38, 30, 41,</t>
  </si>
  <si>
    <t>37, 31, 34, 29, 36, 43, 39, 27, 35, 31,</t>
  </si>
  <si>
    <t>39, 45, 29, 33, 37, 40, 36, 29, 31, 38,</t>
  </si>
  <si>
    <t>35, 44, 32, 39, 36, 30, 33, 28, 41, 35,</t>
  </si>
  <si>
    <t>31, 37, 42, 29, 34, 40, 31, 33, 38, 36,</t>
  </si>
  <si>
    <t>39, 27, 35, 30, 43, 29, 32, 36, 31, 40,</t>
  </si>
  <si>
    <t>38, 44, 37, 33, 35, 41, 30, 31, 39, 28,</t>
  </si>
  <si>
    <t>45, 29, 33, 38, 34, 32, 35, 31, 40, 36,</t>
  </si>
  <si>
    <t>38, 44, 37, 33, 35, 41, 30, 31, 39, 28</t>
  </si>
  <si>
    <t>1. Frequency Distribution: Create a frequency distribution table for the ages of the</t>
  </si>
  <si>
    <t>employees.</t>
  </si>
  <si>
    <t>2. Mode: What is the mode (most common age) among the employees?</t>
  </si>
  <si>
    <t>3. Median: What is the median age of the employees?</t>
  </si>
  <si>
    <t>4. Range: What is the range of ages among the employees?</t>
  </si>
  <si>
    <t>By answering these questions using frequency distribution and other measures, the</t>
  </si>
  <si>
    <t>company can gain insights into the age distribution of its workforce, identify the most</t>
  </si>
  <si>
    <t>common age group, understand the central tendency, and assess the spread of ages.</t>
  </si>
  <si>
    <t>This information can be useful for workforce planning, diversity initiatives, and</t>
  </si>
  <si>
    <t>understanding the generational dynamics within the organization.</t>
  </si>
  <si>
    <t>Max. =</t>
  </si>
  <si>
    <t>Min. =</t>
  </si>
  <si>
    <t>Bins.</t>
  </si>
  <si>
    <t>Frequency</t>
  </si>
  <si>
    <r>
      <rPr>
        <b/>
        <sz val="11"/>
        <color theme="1"/>
        <rFont val="Aptos Narrow"/>
        <family val="2"/>
        <scheme val="minor"/>
      </rPr>
      <t>9) Problem :</t>
    </r>
    <r>
      <rPr>
        <sz val="11"/>
        <color theme="1"/>
        <rFont val="Aptos Narrow"/>
        <family val="2"/>
        <scheme val="minor"/>
      </rPr>
      <t>A retail store wants to analyze the purchase amounts made by</t>
    </r>
  </si>
  <si>
    <t>customers to understand their spending habits.</t>
  </si>
  <si>
    <t>Let's consider the purchase amounts (in dollars) for a sample of 50 customers:</t>
  </si>
  <si>
    <t>56, 40, 28, 73, 52, 61, 35, 40, 47, 65,</t>
  </si>
  <si>
    <t>52, 44, 38, 60, 56, 40, 36, 49, 68, 57,</t>
  </si>
  <si>
    <t>52, 63, 41, 48, 55, 42, 39, 58, 62, 49,</t>
  </si>
  <si>
    <t>59, 45, 47, 51, 65, 41, 48, 55, 42, 39,</t>
  </si>
  <si>
    <t>58, 62, 49, 59, 45, 47, 51, 65, 43, 58</t>
  </si>
  <si>
    <t>1. Frequency Distribution: Create a frequency distribution table for the purchase</t>
  </si>
  <si>
    <t>amounts.</t>
  </si>
  <si>
    <t>2. Mode: What is the mode (most common purchase amount) among the customers?</t>
  </si>
  <si>
    <t>3. Median: What is the median purchase amount among the customers?</t>
  </si>
  <si>
    <t>4. Interquartile Range: What is the interquartile range of the purchase amounts?</t>
  </si>
  <si>
    <t>By answering these questions using frequency distribution and other measures, the retail</t>
  </si>
  <si>
    <t>store can gain insights into the spending habits of its customers, identify the most</t>
  </si>
  <si>
    <t>common purchase amount</t>
  </si>
  <si>
    <t>IQR =</t>
  </si>
  <si>
    <t>Q1 =</t>
  </si>
  <si>
    <t>Q3 =</t>
  </si>
  <si>
    <r>
      <rPr>
        <b/>
        <sz val="11"/>
        <color theme="1"/>
        <rFont val="Aptos Narrow"/>
        <family val="2"/>
        <scheme val="minor"/>
      </rPr>
      <t>10) Problem :</t>
    </r>
    <r>
      <rPr>
        <sz val="11"/>
        <color theme="1"/>
        <rFont val="Aptos Narrow"/>
        <family val="2"/>
        <scheme val="minor"/>
      </rPr>
      <t xml:space="preserve"> A manufacturing company wants to analyze the defect rates of its</t>
    </r>
  </si>
  <si>
    <t>production line to identify the frequency of different types of defects.</t>
  </si>
  <si>
    <t>Let's consider the types of defects and their corresponding frequencies observed in a</t>
  </si>
  <si>
    <t>sample of 200 products:</t>
  </si>
  <si>
    <t>Defect Type: A, B, C, D, E, F, G</t>
  </si>
  <si>
    <t>Frequency: 30, 40, 20, 10, 45, 25, 30</t>
  </si>
  <si>
    <t>1. Bar Chart: Create a bar chart to visualize the frequency of different defect types.</t>
  </si>
  <si>
    <t>2. Most Common Defect: Which defect type has the highest frequency?</t>
  </si>
  <si>
    <t>Ans. E</t>
  </si>
  <si>
    <t>3. Histogram: Create a histogram to represent the defect frequencies.</t>
  </si>
  <si>
    <t>By answering these questions using a bar chart and histogram, the manufacturing</t>
  </si>
  <si>
    <t>company can visually understand the distribution of defect types, identify the most</t>
  </si>
  <si>
    <t>common defect, and prioritize quality control efforts to address the prevalent issues.</t>
  </si>
  <si>
    <t>Defect Type</t>
  </si>
  <si>
    <t>F</t>
  </si>
  <si>
    <t>G</t>
  </si>
  <si>
    <r>
      <rPr>
        <b/>
        <sz val="11"/>
        <color theme="1"/>
        <rFont val="Aptos Narrow"/>
        <family val="2"/>
        <scheme val="minor"/>
      </rPr>
      <t>11) Problem :</t>
    </r>
    <r>
      <rPr>
        <sz val="11"/>
        <color theme="1"/>
        <rFont val="Aptos Narrow"/>
        <family val="2"/>
        <scheme val="minor"/>
      </rPr>
      <t xml:space="preserve"> A survey was conducted to gather feedback from customers about their</t>
    </r>
  </si>
  <si>
    <r>
      <rPr>
        <b/>
        <sz val="11"/>
        <color theme="1"/>
        <rFont val="Aptos Narrow"/>
        <family val="2"/>
        <scheme val="minor"/>
      </rPr>
      <t>12) Problem :</t>
    </r>
    <r>
      <rPr>
        <sz val="11"/>
        <color theme="1"/>
        <rFont val="Aptos Narrow"/>
        <family val="2"/>
        <scheme val="minor"/>
      </rPr>
      <t xml:space="preserve"> A company wants to analyze the monthly sales figures of its products to</t>
    </r>
  </si>
  <si>
    <t>satisfaction levels with a specific service on a scale of 1 to 5.</t>
  </si>
  <si>
    <t>understand the sales distribution across different price ranges.</t>
  </si>
  <si>
    <t>Let's consider the satisfaction ratings from 100 customers:</t>
  </si>
  <si>
    <t>Let's consider the monthly sales figures (in thousands of dollars) for a sample of 50</t>
  </si>
  <si>
    <t>Que. 11</t>
  </si>
  <si>
    <t>Ratings: 4, 5, 3, 4, 4, 3, 2, 5, 4, 3,</t>
  </si>
  <si>
    <t>products:</t>
  </si>
  <si>
    <t>Data :</t>
  </si>
  <si>
    <t>5, 4, 2, 3, 4, 5, 3, 4, 5, 3,</t>
  </si>
  <si>
    <t>Sales: 35, 28, 32, 45, 38, 29, 42, 30, 36, 41,</t>
  </si>
  <si>
    <t>4, 3, 2, 4, 5, 3, 4, 5, 4, 3,</t>
  </si>
  <si>
    <t>47, 31, 39, 43, 37, 30, 34, 39, 28, 33,</t>
  </si>
  <si>
    <t>3, 4, 5, 2, 3, 4, 4, 3, 5, 4,</t>
  </si>
  <si>
    <t>36, 40, 42, 29, 31, 45, 38, 33, 41, 35,</t>
  </si>
  <si>
    <t>3, 4, 5, 4, 2, 3, 4, 5, 3, 4,</t>
  </si>
  <si>
    <t>37,</t>
  </si>
  <si>
    <t>5, 4, 3, 4, 5, 3, 4, 5, 4, 3,</t>
  </si>
  <si>
    <t>34, 46, 30, 39, 43, 28, 32, 36, 29,</t>
  </si>
  <si>
    <t>31, 37, 40, 42, 33, 39, 28, 35, 38, 43</t>
  </si>
  <si>
    <t>1. Histogram: Create a histogram to visualize the sales distribution across different price</t>
  </si>
  <si>
    <t>3, 4, 5, 2, 3, 4, 4, 3, 5, 4</t>
  </si>
  <si>
    <t>ranges.</t>
  </si>
  <si>
    <t>2. Measure of Central Tendency: What is the average monthly sales figure?</t>
  </si>
  <si>
    <t>1. Histogram: Create a histogram to visualize the distribution of satisfaction ratings.</t>
  </si>
  <si>
    <t>3. Bar Chart: Create a bar chart to display the frequency of sales in different price</t>
  </si>
  <si>
    <t>2. Mode: Which satisfaction rating has the highest frequency?</t>
  </si>
  <si>
    <t>3. Bar Chart: Create a bar chart to display the frequency of each satisfaction rating.</t>
  </si>
  <si>
    <t>By answering these questions using a histogram and bar chart, the company can</t>
  </si>
  <si>
    <t>By answering these questions using a histogram and bar chart, the organization can</t>
  </si>
  <si>
    <t>understand the distribution of sales figures, determine the average sales performance,</t>
  </si>
  <si>
    <t>gain insights into the distribution of satisfaction ratings, identify the most common</t>
  </si>
  <si>
    <t>and identify the price ranges where sales are concentrated or lacking.</t>
  </si>
  <si>
    <t>satisfaction level, and assess overall customer satisfaction.</t>
  </si>
  <si>
    <t>Avg. Monthly Sales =</t>
  </si>
  <si>
    <t>Ratings</t>
  </si>
  <si>
    <r>
      <rPr>
        <b/>
        <sz val="11"/>
        <color theme="1"/>
        <rFont val="Aptos Narrow"/>
        <family val="2"/>
        <scheme val="minor"/>
      </rPr>
      <t>13) Problem :</t>
    </r>
    <r>
      <rPr>
        <sz val="11"/>
        <color theme="1"/>
        <rFont val="Aptos Narrow"/>
        <family val="2"/>
        <scheme val="minor"/>
      </rPr>
      <t xml:space="preserve"> A study was conducted to analyze the response times of a website for</t>
    </r>
  </si>
  <si>
    <r>
      <rPr>
        <b/>
        <sz val="11"/>
        <color theme="1"/>
        <rFont val="Aptos Narrow"/>
        <family val="2"/>
        <scheme val="minor"/>
      </rPr>
      <t>14) Problem :</t>
    </r>
    <r>
      <rPr>
        <sz val="11"/>
        <color theme="1"/>
        <rFont val="Aptos Narrow"/>
        <family val="2"/>
        <scheme val="minor"/>
      </rPr>
      <t xml:space="preserve"> A company wants to analyze the sales performance of its products</t>
    </r>
  </si>
  <si>
    <t>different user locations.</t>
  </si>
  <si>
    <t>across different regions.</t>
  </si>
  <si>
    <t>Let's consider the response times (in milliseconds) for a sample of 200 user requests:</t>
  </si>
  <si>
    <t>Let's consider the sales figures (in thousands of dollars) for a sample of 50 products in</t>
  </si>
  <si>
    <t>Region 1</t>
  </si>
  <si>
    <t>Region 2</t>
  </si>
  <si>
    <t>Region 3</t>
  </si>
  <si>
    <t>Response Times: 125, 148, 137, 120, 135, 132, 145, 122, 130, 141,</t>
  </si>
  <si>
    <t>three regions:</t>
  </si>
  <si>
    <t>118, 125, 132, 136, 128, 123, 132, 138, 126, 129,</t>
  </si>
  <si>
    <t>Region 1: 45, 35, 40, 38, 42, 37, 39, 43, 44, 41,</t>
  </si>
  <si>
    <t>136, 127, 130, 122, 125, 133, 140, 126, 133, 135,</t>
  </si>
  <si>
    <t>Region 2: 32, 28, 30, 34, 33, 35, 31, 29, 36, 37,</t>
  </si>
  <si>
    <t>130, 134, 141, 119, 125, 131, 136, 128, 124, 132,</t>
  </si>
  <si>
    <t>Region 3: 40, 39, 42, 41, 38, 43, 45, 44, 41, 37</t>
  </si>
  <si>
    <t>1. Bar Chart: Create a bar chart to compare the sales figures across the three regions.</t>
  </si>
  <si>
    <t>2. Measure of Central Tendency: What is the average sales figure for each region?</t>
  </si>
  <si>
    <t>3. Measure of Dispersion</t>
  </si>
  <si>
    <t>: What is the range of sales figures in each region?</t>
  </si>
  <si>
    <t>Que. 13</t>
  </si>
  <si>
    <t>130, 134, 141, 119, 125, 131, 136, 128, 124, 132</t>
  </si>
  <si>
    <t>By answering these questions using a bar chart and measures of central tendency and</t>
  </si>
  <si>
    <t>dispersion, the company can compare the sales performance across different regions,</t>
  </si>
  <si>
    <t>1. Histogram: Create a histogram to visualize the distribution of response times.</t>
  </si>
  <si>
    <t>identify the average sales figures, and understand the variability in sales within each</t>
  </si>
  <si>
    <t>2. Measure of Central Tendency: What is the median response time?</t>
  </si>
  <si>
    <t>region. This information can be used for regional sales analysis, resource allocation, and</t>
  </si>
  <si>
    <t>3. Bar Chart: Create a bar chart to display the frequency of response times within</t>
  </si>
  <si>
    <t>decision-making processes.</t>
  </si>
  <si>
    <t>different ranges.</t>
  </si>
  <si>
    <t>Avgerage Sales</t>
  </si>
  <si>
    <t>Range of Sales</t>
  </si>
  <si>
    <t>By answering these questions using a histogram and bar chart, the study can gain</t>
  </si>
  <si>
    <t>Range 1 =</t>
  </si>
  <si>
    <t>insights into the distribution of response times, understand the typical response time</t>
  </si>
  <si>
    <t>Range 2 =</t>
  </si>
  <si>
    <t>experienced by users, and assess the performance of the website.</t>
  </si>
  <si>
    <t>Range 3 =</t>
  </si>
  <si>
    <t>Median Response Time =</t>
  </si>
  <si>
    <t>Questions on Measure of Skewness and Kurtosis</t>
  </si>
  <si>
    <r>
      <rPr>
        <b/>
        <sz val="11"/>
        <color theme="1"/>
        <rFont val="Aptos Narrow"/>
        <family val="2"/>
        <scheme val="minor"/>
      </rPr>
      <t>1) Question :</t>
    </r>
    <r>
      <rPr>
        <sz val="11"/>
        <color theme="1"/>
        <rFont val="Aptos Narrow"/>
        <family val="2"/>
        <scheme val="minor"/>
      </rPr>
      <t xml:space="preserve"> A company wants to analyze the monthly returns of its investment</t>
    </r>
  </si>
  <si>
    <r>
      <rPr>
        <b/>
        <sz val="11"/>
        <color theme="1"/>
        <rFont val="Aptos Narrow"/>
        <family val="2"/>
        <scheme val="minor"/>
      </rPr>
      <t>2) Question :</t>
    </r>
    <r>
      <rPr>
        <sz val="11"/>
        <color theme="1"/>
        <rFont val="Aptos Narrow"/>
        <family val="2"/>
        <scheme val="minor"/>
      </rPr>
      <t xml:space="preserve"> A research study wants to analyze the income distribution of a</t>
    </r>
  </si>
  <si>
    <r>
      <rPr>
        <b/>
        <sz val="11"/>
        <color theme="1"/>
        <rFont val="Aptos Narrow"/>
        <family val="2"/>
        <scheme val="minor"/>
      </rPr>
      <t>3) Question :</t>
    </r>
    <r>
      <rPr>
        <sz val="11"/>
        <color theme="1"/>
        <rFont val="Aptos Narrow"/>
        <family val="2"/>
        <scheme val="minor"/>
      </rPr>
      <t xml:space="preserve"> A survey was conducted to analyze the satisfaction ratings of</t>
    </r>
  </si>
  <si>
    <t>portfolio to understand the distribution and risk associated with the returns.</t>
  </si>
  <si>
    <t>population to understand the level of income inequality.</t>
  </si>
  <si>
    <t>customers on a scale of 1 to 5 for a specific product.</t>
  </si>
  <si>
    <t>Let's consider the monthly returns (%) for the portfolio over a one-year period:</t>
  </si>
  <si>
    <t>Let's consider the monthly incomes (in thousands of dollars) of a sample of 100</t>
  </si>
  <si>
    <t>Let's consider the satisfaction ratings from 200 customers:</t>
  </si>
  <si>
    <t>Que 2</t>
  </si>
  <si>
    <t>Returns: -2.5, 1.3, -0.8, -1.9, 2.1, 0.5, -1.2, 1.8, -0.5, 2.3,</t>
  </si>
  <si>
    <t>individuals:</t>
  </si>
  <si>
    <t>-0.7, 1.2, -1.5, -0.3, 2.6, 1.1, -1.7, 0.9, -1.4, 0.3,</t>
  </si>
  <si>
    <t>Incomes: 2.5, 4.8, 3.2, 2.1, 4.5, 2.9, 2.3, 3.1, 4.2, 3.9,</t>
  </si>
  <si>
    <t>1.9, -1.1, -0.4, 2.2, -0.9, 1.6, -0.6, -1.3, 2.4, 0.7,</t>
  </si>
  <si>
    <t>2.8, 4.1, 2.6, 2.4, 4.7, 3.3, 2.7, 3.0, 4.3, 3.7,</t>
  </si>
  <si>
    <t>-1.8, 1.5, -0.2, -2.1, 2.8, 0.8, -1.6, 1.4, -0.1, 2.5,</t>
  </si>
  <si>
    <t>2.2, 3.6, 4.0, 2.7, 3.8, 3.5, 3.2, 4.4, 2.0, 3.4,</t>
  </si>
  <si>
    <t>-1.0, 1.7, -0.9, -2.0, 2.7, 0.6, -1.4, 1.1, -0.3, 2.0</t>
  </si>
  <si>
    <t>3.1, 2.9, 4.6, 3.3, 2.5, 4.9, 2.8, 3.0, 4.2, 3.9,</t>
  </si>
  <si>
    <t>1. Skewness: Calculate the skewness of the monthly returns.</t>
  </si>
  <si>
    <t>2.2, 3.6, 4.0, 2.7, 3.8, 3.5, 3.2, 4.4,</t>
  </si>
  <si>
    <t>2. Kurtosis: Calculate the kurtosis of the monthly returns.</t>
  </si>
  <si>
    <t>2.0, 3.4,</t>
  </si>
  <si>
    <t>3. Interpretation: Based on the skewness and kurtosis values, what can be said about</t>
  </si>
  <si>
    <t>the distribution of returns?</t>
  </si>
  <si>
    <t>By answering these questions using measures of skewness and kurtosis, the company</t>
  </si>
  <si>
    <t>can understand the shape and symmetry of the return distribution, assess the level of</t>
  </si>
  <si>
    <t>3.1, 2.9, 4.6, 3.3, 2.5, 4.9</t>
  </si>
  <si>
    <t>1. Skewness: Calculate the skewness of the satisfaction ratings.</t>
  </si>
  <si>
    <t>risk and potential outliers, and make informed decisions regarding portfolio management</t>
  </si>
  <si>
    <t>2. Kurtosis: Calculate the kurtosis of the satisfaction ratings.</t>
  </si>
  <si>
    <t>and risk mitigation strategies.</t>
  </si>
  <si>
    <t>1. Skewness: Calculate the skewness of the income distribution.</t>
  </si>
  <si>
    <t>3. Interpretation: Based on the skewness and kurtosis values, what can be inferred</t>
  </si>
  <si>
    <t>2. Kurtosis: Calculate the kurtosis of the income distribution.</t>
  </si>
  <si>
    <t>about the satisfaction ratings distribution?</t>
  </si>
  <si>
    <t>Skewness =</t>
  </si>
  <si>
    <t>By answering these questions using measures of skewness and kurtosis, the survey can</t>
  </si>
  <si>
    <t>Kurtosis =</t>
  </si>
  <si>
    <t>about the income inequality?</t>
  </si>
  <si>
    <t>assess the skewness and peakedness of the satisfaction ratings, determine if the ratings</t>
  </si>
  <si>
    <t>By answering these questions using measures of skewness and kurtosis, the research</t>
  </si>
  <si>
    <t>are skewed towards positive or negative evaluations, and understand the distribution</t>
  </si>
  <si>
    <t>Interpretation:</t>
  </si>
  <si>
    <t>Skewness is almost 0, So it is perfectly symmetric.</t>
  </si>
  <si>
    <t>study can assess the level of income inequality, determine the shape of the income</t>
  </si>
  <si>
    <t>characteristics of customer satisfaction.</t>
  </si>
  <si>
    <t>Kurtosis &lt; 0, So Peak will be short and Broad, tail will be shorter.</t>
  </si>
  <si>
    <t>distribution, and make informed policy recommendations to address income disparities.</t>
  </si>
  <si>
    <t>Skewness is between -0.5&lt;0&lt;0.5, So it is approxmately symmetric.</t>
  </si>
  <si>
    <r>
      <rPr>
        <b/>
        <sz val="11"/>
        <color theme="1"/>
        <rFont val="Aptos Narrow"/>
        <family val="2"/>
        <scheme val="minor"/>
      </rPr>
      <t>4) Question :</t>
    </r>
    <r>
      <rPr>
        <sz val="11"/>
        <color theme="1"/>
        <rFont val="Aptos Narrow"/>
        <family val="2"/>
        <scheme val="minor"/>
      </rPr>
      <t xml:space="preserve"> A study wants to analyze the distribution of house prices in a specific</t>
    </r>
  </si>
  <si>
    <r>
      <rPr>
        <b/>
        <sz val="11"/>
        <color theme="1"/>
        <rFont val="Aptos Narrow"/>
        <family val="2"/>
        <scheme val="minor"/>
      </rPr>
      <t>5) Question :</t>
    </r>
    <r>
      <rPr>
        <sz val="11"/>
        <color theme="1"/>
        <rFont val="Aptos Narrow"/>
        <family val="2"/>
        <scheme val="minor"/>
      </rPr>
      <t xml:space="preserve"> A company wants to analyze the waiting times of customers at a</t>
    </r>
  </si>
  <si>
    <t>city to understand the market trends.</t>
  </si>
  <si>
    <t>service center to improve operational efficiency.</t>
  </si>
  <si>
    <t>Let's consider the house prices (in thousands of dollars) for</t>
  </si>
  <si>
    <t>Let's consider the waiting times (in minutes) for a sample of 100 customers:</t>
  </si>
  <si>
    <t>Que 4</t>
  </si>
  <si>
    <t>a sample of 150 houses:</t>
  </si>
  <si>
    <t>Waiting Times: 12, 18, 15, 22, 20, 14, 16, 21, 19, 17,</t>
  </si>
  <si>
    <t>House Prices: 280, 350, 310, 270, 390, 320, 290, 340, 310, 380,</t>
  </si>
  <si>
    <t>22, 19, 13, 16, 21, 22, 17, 19, 22, 18,</t>
  </si>
  <si>
    <t>270, 350, 300, 330, 370, 310, 280, 320, 350, 290,</t>
  </si>
  <si>
    <t>14, 20, 19, 17, 22, 18, 15, 21, 20, 16,</t>
  </si>
  <si>
    <t>12, 18, 15, 22, 20, 14, 16, 21, 19, 17,</t>
  </si>
  <si>
    <t>12, 18, 15, 22, 20, 14, 16, 21, 19, 17</t>
  </si>
  <si>
    <t>270, 350, 300, 330, 370, 310, 280, 320, 350, 290</t>
  </si>
  <si>
    <t>1. Skewness: Calculate the skewness of the waiting time distribution.</t>
  </si>
  <si>
    <t>1. Skewness: Calculate the skewness of the house price distribution.</t>
  </si>
  <si>
    <t>2. Kurtosis</t>
  </si>
  <si>
    <t>2. Kurtosis: Calculate the kurtosis of the house price distribution.</t>
  </si>
  <si>
    <t>: Calculate the kurtosis of the waiting time distribution.</t>
  </si>
  <si>
    <t>about the distribution of house prices?</t>
  </si>
  <si>
    <t>about the waiting time distribution?</t>
  </si>
  <si>
    <t>By answering these questions using measures of skewness and kurtosis, the study can</t>
  </si>
  <si>
    <t>assess the symmetry and peakedness of the house price distribution, identify any</t>
  </si>
  <si>
    <t>can assess the symmetry and tail behavior of the waiting time distribution, identify any</t>
  </si>
  <si>
    <t>outliers or extreme values, and gain insights into the market trends and pricing</t>
  </si>
  <si>
    <t>patterns or anomalies in customer waiting times, and make improvements to streamline</t>
  </si>
  <si>
    <t>dynamics.</t>
  </si>
  <si>
    <t>the service process and enhance customer satisfaction.</t>
  </si>
  <si>
    <t>Questions on Percentile and Quartiles</t>
  </si>
  <si>
    <r>
      <rPr>
        <b/>
        <sz val="11"/>
        <color theme="1"/>
        <rFont val="Aptos Narrow"/>
        <family val="2"/>
        <scheme val="minor"/>
      </rPr>
      <t>1) Question :</t>
    </r>
    <r>
      <rPr>
        <sz val="11"/>
        <color theme="1"/>
        <rFont val="Aptos Narrow"/>
        <family val="2"/>
        <scheme val="minor"/>
      </rPr>
      <t xml:space="preserve"> A company wants to analyze the salary distribution of its employees to</t>
    </r>
  </si>
  <si>
    <r>
      <rPr>
        <b/>
        <sz val="11"/>
        <color theme="1"/>
        <rFont val="Aptos Narrow"/>
        <family val="2"/>
        <scheme val="minor"/>
      </rPr>
      <t>2) Question :</t>
    </r>
    <r>
      <rPr>
        <sz val="11"/>
        <color theme="1"/>
        <rFont val="Aptos Narrow"/>
        <family val="2"/>
        <scheme val="minor"/>
      </rPr>
      <t xml:space="preserve"> A research study wants to analyze the weight distribution of a sample</t>
    </r>
  </si>
  <si>
    <r>
      <rPr>
        <b/>
        <sz val="11"/>
        <color theme="1"/>
        <rFont val="Aptos Narrow"/>
        <family val="2"/>
        <scheme val="minor"/>
      </rPr>
      <t>3) Question :</t>
    </r>
    <r>
      <rPr>
        <sz val="11"/>
        <color theme="1"/>
        <rFont val="Aptos Narrow"/>
        <family val="2"/>
        <scheme val="minor"/>
      </rPr>
      <t xml:space="preserve"> A retail store wants to analyze the distribution of customer purchase</t>
    </r>
  </si>
  <si>
    <t>determine the income levels at different percentiles.</t>
  </si>
  <si>
    <t>of individuals to assess their health and body composition.</t>
  </si>
  <si>
    <t>amounts to identify their spending patterns.</t>
  </si>
  <si>
    <t>Que 1</t>
  </si>
  <si>
    <t>Let's consider the monthly salaries (in thousands of dollars) of a sample of 200</t>
  </si>
  <si>
    <t>Let's consider the weights (in kilograms) of a sample of 100 individuals:</t>
  </si>
  <si>
    <t>Let's consider the purchase amounts (in dollars) of a sample of 150 customers:</t>
  </si>
  <si>
    <t>employees:</t>
  </si>
  <si>
    <t>Weights: 55, 60, 62, 65, 68, 70, 72, 75, 78, 80,</t>
  </si>
  <si>
    <t>Purchase Amounts: 20, 25, 30, 35, 40, 45, 50, 55, 60, 65,</t>
  </si>
  <si>
    <t>Salaries: 40, 45, 50, 55, 60, 62, 65, 68, 70, 72,</t>
  </si>
  <si>
    <t>82, 85, 88, 90, 92, 95, 100, 105, 110, 115,</t>
  </si>
  <si>
    <t>70, 75, 80, 85, 90, 95, 100, 105, 110, 115,</t>
  </si>
  <si>
    <t>75, 78, 80, 82, 85, 88, 90, 92, 95, 100,</t>
  </si>
  <si>
    <t>120, 125, 130, 135, 140, 145, 150, 155, 160, 165,</t>
  </si>
  <si>
    <t>105, 110, 115, 120, 125, 130, 135, 140, 145, 150,</t>
  </si>
  <si>
    <t>170, 175, 180, 185, 190, 195, 200, 205, 210, 215,</t>
  </si>
  <si>
    <t>155, 160, 165, 170, 175, 180, 185, 190, 195, 200,</t>
  </si>
  <si>
    <t>220, 225, 230, 235, 240, 245, 250, 255, 260, 265,</t>
  </si>
  <si>
    <t>205, 210, 215, 220, 225, 230, 235, 240, 245, 250,</t>
  </si>
  <si>
    <t>270, 275, 280, 285, 290, 295, 300, 305, 310, 315,</t>
  </si>
  <si>
    <t>255, 260, 265, 270, 275, 280, 285, 290, 295, 300,</t>
  </si>
  <si>
    <t>320, 325, 330, 335, 340, 345, 350, 355, 360, 365,</t>
  </si>
  <si>
    <t>305, 310, 315, 320, 325, 330, 335, 340, 345, 350,</t>
  </si>
  <si>
    <t>370, 375,</t>
  </si>
  <si>
    <t>370, 375, 380, 385, 390, 395, 400, 405, 410, 415,</t>
  </si>
  <si>
    <t>355, 360, 365, 370, 375, 380, 385, 390, 395, 400,</t>
  </si>
  <si>
    <t>380, 385, 390, 395, 400, 405, 410, 415,</t>
  </si>
  <si>
    <t>420, 425, 430, 435, 440, 445, 450, 455, 460, 465,</t>
  </si>
  <si>
    <t>405, 410, 415, 420, 425, 430, 435, 440, 445, 450,</t>
  </si>
  <si>
    <t>470, 475, 480, 485, 490, 495, 500, 505, 510, 515,</t>
  </si>
  <si>
    <t>455, 460, 465, 470, 475, 480, 485, 490, 495, 500</t>
  </si>
  <si>
    <t>470, 475, 480, 485, 490, 495, 500, 505, 510, 515</t>
  </si>
  <si>
    <t>520, 525, 530, 535, 540, 545, 550, 555, 560, 565</t>
  </si>
  <si>
    <t>1. Quartiles: Calculate the first quartile (Q1), median (Q2), and third quartile (Q3) of the</t>
  </si>
  <si>
    <t>salary distribution.</t>
  </si>
  <si>
    <t>weight distribution.</t>
  </si>
  <si>
    <t>purchase amount distribution.</t>
  </si>
  <si>
    <t>2. Percentiles: Calculate the 10th percentile, 25th percentile, 75th percentile, and 90th</t>
  </si>
  <si>
    <t>2. Percentiles: Calculate the 15th percentile, 50th percentile, and 85th percentile of the</t>
  </si>
  <si>
    <t>2. Percentiles: Calculate the 20th percentile, 40th percentile, and 80th percentile of the</t>
  </si>
  <si>
    <t>percentile of the salary distribution.</t>
  </si>
  <si>
    <t>3. Interpretation: Based on the quartiles and percentiles, what can be inferred about the</t>
  </si>
  <si>
    <t>income distribution of the employees?</t>
  </si>
  <si>
    <t>weight distribution of the individuals?</t>
  </si>
  <si>
    <t>spending patterns of the customers?</t>
  </si>
  <si>
    <t>By answering these questions using quartiles and percentiles, the company can</t>
  </si>
  <si>
    <t>By answering these questions using quartiles and percentiles, the research study can</t>
  </si>
  <si>
    <t>By answering these questions using quartiles and percentiles, the retail store can</t>
  </si>
  <si>
    <t>understand the income levels at different points in the distribution, identify the median</t>
  </si>
  <si>
    <t>understand the weight distribution and identify the weight ranges at different percentiles,</t>
  </si>
  <si>
    <t>understand the distribution of purchase amounts, identify the spending ranges at</t>
  </si>
  <si>
    <t>salary and the spread of salaries, and make informed decisions related to compensation,</t>
  </si>
  <si>
    <t>such as underweight, normal weight, overweight, and obese categories. This information</t>
  </si>
  <si>
    <t>different percentiles, analyze customer segments based on their spending behavior, and</t>
  </si>
  <si>
    <t>employee benefits, and salary structures.</t>
  </si>
  <si>
    <t>can be used for evaluating health risks, designing appropriate interventions, and</t>
  </si>
  <si>
    <t>tailor marketing strategies to target specific customer groups.</t>
  </si>
  <si>
    <t>providing personalized recommendations for weight management.</t>
  </si>
  <si>
    <t>Q2 =</t>
  </si>
  <si>
    <t>10th Percentile =</t>
  </si>
  <si>
    <t>20th Percentile =</t>
  </si>
  <si>
    <t>25th Percentile =</t>
  </si>
  <si>
    <t>15th Percentile =</t>
  </si>
  <si>
    <t>40th Percentile =</t>
  </si>
  <si>
    <t>75th Percentile =</t>
  </si>
  <si>
    <t>50th Percentile =</t>
  </si>
  <si>
    <t>80th Percentile =</t>
  </si>
  <si>
    <t>90th Percentile =</t>
  </si>
  <si>
    <t>85th Percentile =</t>
  </si>
  <si>
    <t>The retail store's analysis of customer purchase amounts reveals a diverse distribution. Quartiles show that Q1 at $156.25 represents the 25th percentile, Q2 at $292.5 is the median (50th percentile), and Q3 at $428.75 represents the 75th percentile. Additionally, percentiles highlight spending patterns, with the 20th percentile at $129 indicating a lower spending boundary, the 40th percentile at $238 representing a mid-range, and the 80th percentile at $456 indicating a higher spending range.</t>
  </si>
  <si>
    <t>The salary analysis reveals a diverse income distribution, with the first quartile (Q1) at $128.75 indicating the lower boundary for 25% of employees. The median (Q2) at $252.5 represents the midpoint, and the third quartile (Q3) at $376.25 signifies the upper boundary for 75% of employees. Additionally, percentiles highlight specific income levels, such as the 10th percentile at $74.7 denoting the lower salary limit and 90th percentile at $450.5 denoting the upper salar limit.</t>
  </si>
  <si>
    <t xml:space="preserve">The weight distribution analysis reveals a diverse range, with the first quartile (Q1) at 143.75 representing the lower boundary for 25% of individuals. The median (Q2) at 267.5 serves as the midpoint, and the third quartile (Q3) at 391.25 signifies the upper boundary for 75% of individuals. Additionally, with the 15th percentile at 94.55 denoting the lower weight limit and the 85th percentile at 440.75 indicating a higher weight range. </t>
  </si>
  <si>
    <r>
      <rPr>
        <b/>
        <sz val="11"/>
        <color theme="1"/>
        <rFont val="Aptos Narrow"/>
        <family val="2"/>
        <scheme val="minor"/>
      </rPr>
      <t>4) Question :</t>
    </r>
    <r>
      <rPr>
        <sz val="11"/>
        <color theme="1"/>
        <rFont val="Aptos Narrow"/>
        <family val="2"/>
        <scheme val="minor"/>
      </rPr>
      <t xml:space="preserve"> A study wants to analyze the distribution of commute times of</t>
    </r>
  </si>
  <si>
    <r>
      <rPr>
        <b/>
        <sz val="11"/>
        <color theme="1"/>
        <rFont val="Aptos Narrow"/>
        <family val="2"/>
        <scheme val="minor"/>
      </rPr>
      <t>5) Question :</t>
    </r>
    <r>
      <rPr>
        <sz val="11"/>
        <color theme="1"/>
        <rFont val="Aptos Narrow"/>
        <family val="2"/>
        <scheme val="minor"/>
      </rPr>
      <t xml:space="preserve"> A manufacturing company wants to analyze the defect rates in its</t>
    </r>
  </si>
  <si>
    <t>employees to determine the average time spent traveling to work.</t>
  </si>
  <si>
    <t>production process to evaluate product quality.</t>
  </si>
  <si>
    <t>Let's consider the commute times (in minutes) of a sample of 250 employees:</t>
  </si>
  <si>
    <t>Let's consider the defect rates (in percentage) for a sample of 300 products:</t>
  </si>
  <si>
    <t>Commute Times: 15, 20, 25, 30, 35, 40, 45, 50, 55, 60,</t>
  </si>
  <si>
    <t>Defect Rates: 0.5, 1.0, 0.2, 0.7, 0.3, 0.9, 1.2, 0.6, 0.4, 1.1,</t>
  </si>
  <si>
    <t>65, 70, 75, 80, 85, 90, 95, 100, 105, 110,</t>
  </si>
  <si>
    <t>0.8, 0.5, 0.3, 0.6, 1.0, 0.4, 0.5, 0.7, 0.9, 1.3,</t>
  </si>
  <si>
    <t>115, 120, 125, 130, 135, 140, 145, 150, 155, 160,</t>
  </si>
  <si>
    <t>0.8, 0.6, 0.4, 0.7, 0.9, 0.5, 0.2, 1.0, 0.8, 0.3,</t>
  </si>
  <si>
    <t>165, 170, 175, 180, 185, 190, 195, 200, 205, 210,</t>
  </si>
  <si>
    <t>0.6, 0.4, 0.7, 0.9, 1.2, 0.8, 0.3, 0.6, 0.5, 0.4,</t>
  </si>
  <si>
    <t>215, 220, 225, 230, 235, 240, 245, 250, 255, 260,</t>
  </si>
  <si>
    <t>0.7, 0.9, 1.1, 0.3, 1.4, 0,9, 0.6, 0.2, 1.5, 1.0</t>
  </si>
  <si>
    <t>265, 270, 275, 280, 285, 290, 295, 300, 305, 310,</t>
  </si>
  <si>
    <t>0.6, 0.4, 0.7, 1.0, 0.8, 0.3, 0.5, 0.8, 0.6, 0.3, 0.9</t>
  </si>
  <si>
    <t>315, 320, 325, 330, 335, 340, 345, 350, 355, 360,</t>
  </si>
  <si>
    <t>0.4, 0.7, 0.9, 1.0, 0.8, 0.3, 0.5, 0.6, 0.4, 0.7,</t>
  </si>
  <si>
    <t>365, 370, 375, 380, 385, 390, 395, 400, 405, 410,</t>
  </si>
  <si>
    <t>0.9, 1.1, 0.8, 0.3, 0.5, 0.6, 0.4, 0.7, 0.9, 1.0,</t>
  </si>
  <si>
    <t>415, 420, 425, 430, 435, 440, 445, 450, 455, 460,</t>
  </si>
  <si>
    <t>0.8, 0.3, 0.5, 0.6, 0.4, 0.7, 0.9, 1.1, 0.8, 0.3,</t>
  </si>
  <si>
    <t>465, 470, 475, 480, 485, 490, 495, 500, 505, 510,</t>
  </si>
  <si>
    <t>0.5, 0.6, 0.4, 0.7, 0.9, 1.0, 0.8, 0.3, 0.5, 0.6,</t>
  </si>
  <si>
    <t>515, 520, 525, 530, 535, 540, 545, 550, 555, 560,</t>
  </si>
  <si>
    <t>0.4, 0.7, 0.9, 1.1, 0.8, 0.3, 0.5, 0.6, 0.4, 0.7,</t>
  </si>
  <si>
    <t>565, 570, 575, 580, 585, 590, 595, 600, 605, 610</t>
  </si>
  <si>
    <t>0.9, 1.0, 0.8, 0.3, 0.5, 0.6, 0.4, 0.7, 0.9, 1.1</t>
  </si>
  <si>
    <t>commute time distribution.</t>
  </si>
  <si>
    <t>defect rate distribution.</t>
  </si>
  <si>
    <t>2. Percentiles: Calculate the 30th percentile, 50th percentile, and 70th percentile of the</t>
  </si>
  <si>
    <t>2. Percentiles: Calculate the 25th percentile, 50th percentile, and 75th percentile of the</t>
  </si>
  <si>
    <t>average commute time of the employees?</t>
  </si>
  <si>
    <t>quality of the products?</t>
  </si>
  <si>
    <t>By answering these questions using quartiles and percentiles, the study can determine</t>
  </si>
  <si>
    <t>By answering these questions using quartiles and percentiles, the manufacturing</t>
  </si>
  <si>
    <t>the typical commute times, understand the spread of commute times, identify any</t>
  </si>
  <si>
    <t>company can evaluate the defect rates, understand the spread of defects, identify any</t>
  </si>
  <si>
    <t>outliers or extreme values, and provide insights for transportation planning, scheduling,</t>
  </si>
  <si>
    <t>quality issues or deviations from standards, and take corrective actions to improve the</t>
  </si>
  <si>
    <t>and employee well-being initiatives.</t>
  </si>
  <si>
    <t>production process and product quality.</t>
  </si>
  <si>
    <t>30th Percentile =</t>
  </si>
  <si>
    <t>70th Percentile =</t>
  </si>
  <si>
    <t>The study on employee commute times reveals key metrics: Q1 at 163.75, Q2 at 312.5 as the median, and Q3 at 461.25. Additionally, specific percentiles, such as the 30th at 193.5 and 70th at 431.5, offer nuanced insights into specific points in the distribution. The typical commute time is around 312.5 minutes (median), with a significant spread between the 25th and 75th percentiles indicating the majority of commute times. These findings provide valuable data for transportation planning, scheduling, and employee well-being initiatives.</t>
  </si>
  <si>
    <t>The manufacturing company's analysis of defect rates in its production process reveals crucial metrics: Q1 at 0.4, Q2 at 0.65 as the median, and Q3 at 0.9. Additionally, specific percentiles, including the 25th at 0.4, 50th at 0.65, and 75th at 0.9, provide detailed insights into specific points in the distribution. The typical defect rate is approximately 0.65%, with a spread between the 25th and 75th percentiles indicating the majority of defect rates. These findings empower the company to assess and improve product quality by implementing corrective actions and refining the production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</si>
</sst>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u/>
      <sz val="14"/>
      <color theme="1"/>
      <name val="Aptos Narrow"/>
      <family val="2"/>
      <scheme val="minor"/>
    </font>
    <font>
      <u/>
      <sz val="11"/>
      <color theme="1"/>
      <name val="Aptos Narrow"/>
      <family val="2"/>
      <scheme val="minor"/>
    </font>
    <font>
      <sz val="10"/>
      <color rgb="FF0D0D0D"/>
      <name val="Segoe U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right"/>
    </xf>
    <xf numFmtId="0" fontId="0" fillId="0" borderId="0" xfId="0" applyAlignment="1">
      <alignment horizontal="center"/>
    </xf>
    <xf numFmtId="0" fontId="1" fillId="0" borderId="0" xfId="0" applyFont="1"/>
    <xf numFmtId="2" fontId="0" fillId="0" borderId="0" xfId="0" applyNumberFormat="1"/>
    <xf numFmtId="0" fontId="2" fillId="0" borderId="0" xfId="0" applyFont="1"/>
    <xf numFmtId="2" fontId="0" fillId="0" borderId="0" xfId="0" applyNumberFormat="1" applyAlignment="1">
      <alignment horizontal="center"/>
    </xf>
    <xf numFmtId="0" fontId="3" fillId="0" borderId="0" xfId="0" applyFont="1"/>
    <xf numFmtId="0" fontId="3" fillId="0" borderId="0" xfId="0" applyFont="1" applyAlignment="1">
      <alignment horizontal="center"/>
    </xf>
    <xf numFmtId="0" fontId="0" fillId="0" borderId="1" xfId="0" applyBorder="1" applyAlignment="1">
      <alignment horizontal="center"/>
    </xf>
    <xf numFmtId="0" fontId="0" fillId="0" borderId="1" xfId="0" applyBorder="1"/>
    <xf numFmtId="0" fontId="3" fillId="0" borderId="0" xfId="0" applyFont="1" applyAlignment="1">
      <alignment horizontal="right"/>
    </xf>
    <xf numFmtId="0" fontId="0" fillId="0" borderId="0" xfId="0" applyAlignment="1">
      <alignment vertical="center"/>
    </xf>
    <xf numFmtId="0" fontId="0" fillId="0" borderId="0" xfId="0" applyAlignment="1">
      <alignment horizontal="center" wrapText="1"/>
    </xf>
    <xf numFmtId="0" fontId="0" fillId="0" borderId="0" xfId="0" applyAlignment="1">
      <alignment horizontal="center"/>
    </xf>
    <xf numFmtId="0" fontId="4"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eetMetadata" Target="metadata.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[1]Sheet1!$C$152:$C$158</c:f>
              <c:numCache>
                <c:formatCode>General</c:formatCode>
                <c:ptCount val="7"/>
                <c:pt idx="0">
                  <c:v>30</c:v>
                </c:pt>
                <c:pt idx="1">
                  <c:v>40</c:v>
                </c:pt>
                <c:pt idx="2">
                  <c:v>20</c:v>
                </c:pt>
                <c:pt idx="3">
                  <c:v>10</c:v>
                </c:pt>
                <c:pt idx="4">
                  <c:v>45</c:v>
                </c:pt>
                <c:pt idx="5">
                  <c:v>25</c:v>
                </c:pt>
                <c:pt idx="6">
                  <c:v>30</c:v>
                </c:pt>
              </c:numCache>
            </c:numRef>
          </c:val>
          <c:extLst>
            <c:ext xmlns:c15="http://schemas.microsoft.com/office/drawing/2012/chart" uri="{02D57815-91ED-43cb-92C2-25804820EDAC}">
              <c15:filteredCategoryTitle>
                <c15:cat>
                  <c:strRef>
                    <c:extLst>
                      <c:ext uri="{02D57815-91ED-43cb-92C2-25804820EDAC}">
                        <c15:formulaRef>
                          <c15:sqref>[1]Sheet1!$B$152:$B$158</c15:sqref>
                        </c15:formulaRef>
                      </c:ext>
                    </c:extLst>
                    <c:strCache>
                      <c:ptCount val="7"/>
                      <c:pt idx="0">
                        <c:v>A</c:v>
                      </c:pt>
                      <c:pt idx="1">
                        <c:v>B</c:v>
                      </c:pt>
                      <c:pt idx="2">
                        <c:v>C</c:v>
                      </c:pt>
                      <c:pt idx="3">
                        <c:v>D</c:v>
                      </c:pt>
                      <c:pt idx="4">
                        <c:v>E</c:v>
                      </c:pt>
                      <c:pt idx="5">
                        <c:v>F</c:v>
                      </c:pt>
                      <c:pt idx="6">
                        <c:v>G</c:v>
                      </c:pt>
                    </c:strCache>
                  </c:strRef>
                </c15:cat>
              </c15:filteredCategoryTitle>
            </c:ext>
            <c:ext xmlns:c16="http://schemas.microsoft.com/office/drawing/2014/chart" uri="{C3380CC4-5D6E-409C-BE32-E72D297353CC}">
              <c16:uniqueId val="{00000000-DED2-4A81-87B7-403944CBFE3D}"/>
            </c:ext>
          </c:extLst>
        </c:ser>
        <c:dLbls>
          <c:showLegendKey val="0"/>
          <c:showVal val="0"/>
          <c:showCatName val="0"/>
          <c:showSerName val="0"/>
          <c:showPercent val="0"/>
          <c:showBubbleSize val="0"/>
        </c:dLbls>
        <c:gapWidth val="182"/>
        <c:axId val="1719476240"/>
        <c:axId val="1719466256"/>
      </c:barChart>
      <c:catAx>
        <c:axId val="171947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66256"/>
        <c:crosses val="autoZero"/>
        <c:auto val="1"/>
        <c:lblAlgn val="ctr"/>
        <c:lblOffset val="100"/>
        <c:noMultiLvlLbl val="0"/>
      </c:catAx>
      <c:valAx>
        <c:axId val="171946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7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[1]Sheet1!$M$160:$M$164</c:f>
              <c:numCache>
                <c:formatCode>General</c:formatCode>
                <c:ptCount val="5"/>
                <c:pt idx="0">
                  <c:v>0</c:v>
                </c:pt>
                <c:pt idx="1">
                  <c:v>8</c:v>
                </c:pt>
                <c:pt idx="2">
                  <c:v>30</c:v>
                </c:pt>
                <c:pt idx="3">
                  <c:v>39</c:v>
                </c:pt>
                <c:pt idx="4">
                  <c:v>23</c:v>
                </c:pt>
              </c:numCache>
            </c:numRef>
          </c:val>
          <c:extLst>
            <c:ext xmlns:c15="http://schemas.microsoft.com/office/drawing/2012/chart" uri="{02D57815-91ED-43cb-92C2-25804820EDAC}">
              <c15:filteredSeriesTitle>
                <c15:tx>
                  <c:strRef>
                    <c:extLst>
                      <c:ext uri="{02D57815-91ED-43cb-92C2-25804820EDAC}">
                        <c15:formulaRef>
                          <c15:sqref>[1]Sheet1!$M$159</c15:sqref>
                        </c15:formulaRef>
                      </c:ext>
                    </c:extLst>
                    <c:strCache>
                      <c:ptCount val="1"/>
                      <c:pt idx="0">
                        <c:v>Frequency</c:v>
                      </c:pt>
                    </c:strCache>
                  </c:strRef>
                </c15:tx>
              </c15:filteredSeriesTitle>
            </c:ext>
            <c:ext xmlns:c15="http://schemas.microsoft.com/office/drawing/2012/chart" uri="{02D57815-91ED-43cb-92C2-25804820EDAC}">
              <c15:filteredCategoryTitle>
                <c15:cat>
                  <c:numRef>
                    <c:extLst>
                      <c:ext uri="{02D57815-91ED-43cb-92C2-25804820EDAC}">
                        <c15:formulaRef>
                          <c15:sqref>[1]Sheet1!$L$160:$L$164</c15:sqref>
                        </c15:formulaRef>
                      </c:ext>
                    </c:extLst>
                    <c:numCache>
                      <c:formatCode>General</c:formatCode>
                      <c:ptCount val="5"/>
                      <c:pt idx="0">
                        <c:v>1</c:v>
                      </c:pt>
                      <c:pt idx="1">
                        <c:v>2</c:v>
                      </c:pt>
                      <c:pt idx="2">
                        <c:v>3</c:v>
                      </c:pt>
                      <c:pt idx="3">
                        <c:v>4</c:v>
                      </c:pt>
                      <c:pt idx="4">
                        <c:v>5</c:v>
                      </c:pt>
                    </c:numCache>
                  </c:numRef>
                </c15:cat>
              </c15:filteredCategoryTitle>
            </c:ext>
            <c:ext xmlns:c16="http://schemas.microsoft.com/office/drawing/2014/chart" uri="{C3380CC4-5D6E-409C-BE32-E72D297353CC}">
              <c16:uniqueId val="{00000000-3076-4AF1-BB36-0CE99B48BE2C}"/>
            </c:ext>
          </c:extLst>
        </c:ser>
        <c:dLbls>
          <c:showLegendKey val="0"/>
          <c:showVal val="0"/>
          <c:showCatName val="0"/>
          <c:showSerName val="0"/>
          <c:showPercent val="0"/>
          <c:showBubbleSize val="0"/>
        </c:dLbls>
        <c:gapWidth val="182"/>
        <c:axId val="1719471248"/>
        <c:axId val="1719475408"/>
      </c:barChart>
      <c:catAx>
        <c:axId val="1719471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75408"/>
        <c:crosses val="autoZero"/>
        <c:auto val="1"/>
        <c:lblAlgn val="ctr"/>
        <c:lblOffset val="100"/>
        <c:noMultiLvlLbl val="0"/>
      </c:catAx>
      <c:valAx>
        <c:axId val="17194754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71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[1]Sheet1!$V$162:$V$167</c:f>
              <c:numCache>
                <c:formatCode>General</c:formatCode>
                <c:ptCount val="6"/>
                <c:pt idx="0">
                  <c:v>0</c:v>
                </c:pt>
                <c:pt idx="1">
                  <c:v>10</c:v>
                </c:pt>
                <c:pt idx="2">
                  <c:v>13</c:v>
                </c:pt>
                <c:pt idx="3">
                  <c:v>15</c:v>
                </c:pt>
                <c:pt idx="4">
                  <c:v>10</c:v>
                </c:pt>
                <c:pt idx="5">
                  <c:v>2</c:v>
                </c:pt>
              </c:numCache>
            </c:numRef>
          </c:val>
          <c:extLst>
            <c:ext xmlns:c15="http://schemas.microsoft.com/office/drawing/2012/chart" uri="{02D57815-91ED-43cb-92C2-25804820EDAC}">
              <c15:filteredCategoryTitle>
                <c15:cat>
                  <c:numRef>
                    <c:extLst>
                      <c:ext uri="{02D57815-91ED-43cb-92C2-25804820EDAC}">
                        <c15:formulaRef>
                          <c15:sqref>[1]Sheet1!$U$162:$U$167</c15:sqref>
                        </c15:formulaRef>
                      </c:ext>
                    </c:extLst>
                    <c:numCache>
                      <c:formatCode>General</c:formatCode>
                      <c:ptCount val="6"/>
                      <c:pt idx="0">
                        <c:v>25</c:v>
                      </c:pt>
                      <c:pt idx="1">
                        <c:v>30</c:v>
                      </c:pt>
                      <c:pt idx="2">
                        <c:v>35</c:v>
                      </c:pt>
                      <c:pt idx="3">
                        <c:v>40</c:v>
                      </c:pt>
                      <c:pt idx="4">
                        <c:v>45</c:v>
                      </c:pt>
                      <c:pt idx="5">
                        <c:v>50</c:v>
                      </c:pt>
                    </c:numCache>
                  </c:numRef>
                </c15:cat>
              </c15:filteredCategoryTitle>
            </c:ext>
            <c:ext xmlns:c16="http://schemas.microsoft.com/office/drawing/2014/chart" uri="{C3380CC4-5D6E-409C-BE32-E72D297353CC}">
              <c16:uniqueId val="{00000000-1E78-42E3-9348-4E0959FB1FDC}"/>
            </c:ext>
          </c:extLst>
        </c:ser>
        <c:dLbls>
          <c:showLegendKey val="0"/>
          <c:showVal val="0"/>
          <c:showCatName val="0"/>
          <c:showSerName val="0"/>
          <c:showPercent val="0"/>
          <c:showBubbleSize val="0"/>
        </c:dLbls>
        <c:gapWidth val="182"/>
        <c:axId val="1719445040"/>
        <c:axId val="1719452944"/>
      </c:barChart>
      <c:catAx>
        <c:axId val="171944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52944"/>
        <c:crosses val="autoZero"/>
        <c:auto val="1"/>
        <c:lblAlgn val="ctr"/>
        <c:lblOffset val="100"/>
        <c:noMultiLvlLbl val="0"/>
      </c:catAx>
      <c:valAx>
        <c:axId val="1719452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4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Bar</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[1]Sheet1!$R$174:$R$183</c:f>
              <c:numCache>
                <c:formatCode>General</c:formatCode>
                <c:ptCount val="10"/>
                <c:pt idx="0">
                  <c:v>45</c:v>
                </c:pt>
                <c:pt idx="1">
                  <c:v>35</c:v>
                </c:pt>
                <c:pt idx="2">
                  <c:v>40</c:v>
                </c:pt>
                <c:pt idx="3">
                  <c:v>38</c:v>
                </c:pt>
                <c:pt idx="4">
                  <c:v>42</c:v>
                </c:pt>
                <c:pt idx="5">
                  <c:v>37</c:v>
                </c:pt>
                <c:pt idx="6">
                  <c:v>39</c:v>
                </c:pt>
                <c:pt idx="7">
                  <c:v>43</c:v>
                </c:pt>
                <c:pt idx="8">
                  <c:v>44</c:v>
                </c:pt>
                <c:pt idx="9">
                  <c:v>41</c:v>
                </c:pt>
              </c:numCache>
            </c:numRef>
          </c:val>
          <c:extLst>
            <c:ext xmlns:c15="http://schemas.microsoft.com/office/drawing/2012/chart" uri="{02D57815-91ED-43cb-92C2-25804820EDAC}">
              <c15:filteredSeriesTitle>
                <c15:tx>
                  <c:strRef>
                    <c:extLst>
                      <c:ext uri="{02D57815-91ED-43cb-92C2-25804820EDAC}">
                        <c15:formulaRef>
                          <c15:sqref>[1]Sheet1!$R$173</c15:sqref>
                        </c15:formulaRef>
                      </c:ext>
                    </c:extLst>
                    <c:strCache>
                      <c:ptCount val="1"/>
                      <c:pt idx="0">
                        <c:v>Region 1</c:v>
                      </c:pt>
                    </c:strCache>
                  </c:strRef>
                </c15:tx>
              </c15:filteredSeriesTitle>
            </c:ext>
            <c:ext xmlns:c16="http://schemas.microsoft.com/office/drawing/2014/chart" uri="{C3380CC4-5D6E-409C-BE32-E72D297353CC}">
              <c16:uniqueId val="{00000000-73F2-44CC-A98F-FDE29E151A97}"/>
            </c:ext>
          </c:extLst>
        </c:ser>
        <c:ser>
          <c:idx val="1"/>
          <c:order val="1"/>
          <c:spPr>
            <a:solidFill>
              <a:schemeClr val="accent2"/>
            </a:solidFill>
            <a:ln>
              <a:noFill/>
            </a:ln>
            <a:effectLst/>
          </c:spPr>
          <c:invertIfNegative val="0"/>
          <c:val>
            <c:numRef>
              <c:f>[1]Sheet1!$S$174:$S$183</c:f>
              <c:numCache>
                <c:formatCode>General</c:formatCode>
                <c:ptCount val="10"/>
                <c:pt idx="0">
                  <c:v>32</c:v>
                </c:pt>
                <c:pt idx="1">
                  <c:v>28</c:v>
                </c:pt>
                <c:pt idx="2">
                  <c:v>30</c:v>
                </c:pt>
                <c:pt idx="3">
                  <c:v>34</c:v>
                </c:pt>
                <c:pt idx="4">
                  <c:v>33</c:v>
                </c:pt>
                <c:pt idx="5">
                  <c:v>35</c:v>
                </c:pt>
                <c:pt idx="6">
                  <c:v>31</c:v>
                </c:pt>
                <c:pt idx="7">
                  <c:v>29</c:v>
                </c:pt>
                <c:pt idx="8">
                  <c:v>36</c:v>
                </c:pt>
                <c:pt idx="9">
                  <c:v>37</c:v>
                </c:pt>
              </c:numCache>
            </c:numRef>
          </c:val>
          <c:extLst>
            <c:ext xmlns:c15="http://schemas.microsoft.com/office/drawing/2012/chart" uri="{02D57815-91ED-43cb-92C2-25804820EDAC}">
              <c15:filteredSeriesTitle>
                <c15:tx>
                  <c:strRef>
                    <c:extLst>
                      <c:ext uri="{02D57815-91ED-43cb-92C2-25804820EDAC}">
                        <c15:formulaRef>
                          <c15:sqref>[1]Sheet1!$S$173</c15:sqref>
                        </c15:formulaRef>
                      </c:ext>
                    </c:extLst>
                    <c:strCache>
                      <c:ptCount val="1"/>
                      <c:pt idx="0">
                        <c:v>Region 2</c:v>
                      </c:pt>
                    </c:strCache>
                  </c:strRef>
                </c15:tx>
              </c15:filteredSeriesTitle>
            </c:ext>
            <c:ext xmlns:c16="http://schemas.microsoft.com/office/drawing/2014/chart" uri="{C3380CC4-5D6E-409C-BE32-E72D297353CC}">
              <c16:uniqueId val="{00000001-73F2-44CC-A98F-FDE29E151A97}"/>
            </c:ext>
          </c:extLst>
        </c:ser>
        <c:ser>
          <c:idx val="2"/>
          <c:order val="2"/>
          <c:spPr>
            <a:solidFill>
              <a:schemeClr val="accent3"/>
            </a:solidFill>
            <a:ln>
              <a:noFill/>
            </a:ln>
            <a:effectLst/>
          </c:spPr>
          <c:invertIfNegative val="0"/>
          <c:val>
            <c:numRef>
              <c:f>[1]Sheet1!$T$174:$T$183</c:f>
              <c:numCache>
                <c:formatCode>General</c:formatCode>
                <c:ptCount val="10"/>
                <c:pt idx="0">
                  <c:v>40</c:v>
                </c:pt>
                <c:pt idx="1">
                  <c:v>39</c:v>
                </c:pt>
                <c:pt idx="2">
                  <c:v>42</c:v>
                </c:pt>
                <c:pt idx="3">
                  <c:v>41</c:v>
                </c:pt>
                <c:pt idx="4">
                  <c:v>38</c:v>
                </c:pt>
                <c:pt idx="5">
                  <c:v>43</c:v>
                </c:pt>
                <c:pt idx="6">
                  <c:v>45</c:v>
                </c:pt>
                <c:pt idx="7">
                  <c:v>44</c:v>
                </c:pt>
                <c:pt idx="8">
                  <c:v>41</c:v>
                </c:pt>
                <c:pt idx="9">
                  <c:v>37</c:v>
                </c:pt>
              </c:numCache>
            </c:numRef>
          </c:val>
          <c:extLst>
            <c:ext xmlns:c15="http://schemas.microsoft.com/office/drawing/2012/chart" uri="{02D57815-91ED-43cb-92C2-25804820EDAC}">
              <c15:filteredSeriesTitle>
                <c15:tx>
                  <c:strRef>
                    <c:extLst>
                      <c:ext uri="{02D57815-91ED-43cb-92C2-25804820EDAC}">
                        <c15:formulaRef>
                          <c15:sqref>[1]Sheet1!$T$173</c15:sqref>
                        </c15:formulaRef>
                      </c:ext>
                    </c:extLst>
                    <c:strCache>
                      <c:ptCount val="1"/>
                      <c:pt idx="0">
                        <c:v>Region 3</c:v>
                      </c:pt>
                    </c:strCache>
                  </c:strRef>
                </c15:tx>
              </c15:filteredSeriesTitle>
            </c:ext>
            <c:ext xmlns:c16="http://schemas.microsoft.com/office/drawing/2014/chart" uri="{C3380CC4-5D6E-409C-BE32-E72D297353CC}">
              <c16:uniqueId val="{00000002-73F2-44CC-A98F-FDE29E151A97}"/>
            </c:ext>
          </c:extLst>
        </c:ser>
        <c:dLbls>
          <c:showLegendKey val="0"/>
          <c:showVal val="0"/>
          <c:showCatName val="0"/>
          <c:showSerName val="0"/>
          <c:showPercent val="0"/>
          <c:showBubbleSize val="0"/>
        </c:dLbls>
        <c:gapWidth val="219"/>
        <c:overlap val="-27"/>
        <c:axId val="1719474160"/>
        <c:axId val="1719474576"/>
      </c:barChart>
      <c:catAx>
        <c:axId val="171947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74576"/>
        <c:crosses val="autoZero"/>
        <c:auto val="1"/>
        <c:lblAlgn val="ctr"/>
        <c:lblOffset val="100"/>
        <c:noMultiLvlLbl val="0"/>
      </c:catAx>
      <c:valAx>
        <c:axId val="171947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474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[1]Sheet1!$C$194:$C$201</c:f>
              <c:numCache>
                <c:formatCode>General</c:formatCode>
                <c:ptCount val="8"/>
                <c:pt idx="0">
                  <c:v>0</c:v>
                </c:pt>
                <c:pt idx="1">
                  <c:v>6</c:v>
                </c:pt>
                <c:pt idx="2">
                  <c:v>20</c:v>
                </c:pt>
                <c:pt idx="3">
                  <c:v>24</c:v>
                </c:pt>
                <c:pt idx="4">
                  <c:v>28</c:v>
                </c:pt>
                <c:pt idx="5">
                  <c:v>15</c:v>
                </c:pt>
                <c:pt idx="6">
                  <c:v>6</c:v>
                </c:pt>
                <c:pt idx="7">
                  <c:v>1</c:v>
                </c:pt>
              </c:numCache>
            </c:numRef>
          </c:val>
          <c:extLst>
            <c:ext xmlns:c15="http://schemas.microsoft.com/office/drawing/2012/chart" uri="{02D57815-91ED-43cb-92C2-25804820EDAC}">
              <c15:filteredSeriesTitle>
                <c15:tx>
                  <c:strRef>
                    <c:extLst>
                      <c:ext uri="{02D57815-91ED-43cb-92C2-25804820EDAC}">
                        <c15:formulaRef>
                          <c15:sqref>[1]Sheet1!$C$193</c15:sqref>
                        </c15:formulaRef>
                      </c:ext>
                    </c:extLst>
                    <c:strCache>
                      <c:ptCount val="1"/>
                      <c:pt idx="0">
                        <c:v>Frequency</c:v>
                      </c:pt>
                    </c:strCache>
                  </c:strRef>
                </c15:tx>
              </c15:filteredSeriesTitle>
            </c:ext>
            <c:ext xmlns:c15="http://schemas.microsoft.com/office/drawing/2012/chart" uri="{02D57815-91ED-43cb-92C2-25804820EDAC}">
              <c15:filteredCategoryTitle>
                <c15:cat>
                  <c:numRef>
                    <c:extLst>
                      <c:ext uri="{02D57815-91ED-43cb-92C2-25804820EDAC}">
                        <c15:formulaRef>
                          <c15:sqref>[1]Sheet1!$B$194:$B$201</c15:sqref>
                        </c15:formulaRef>
                      </c:ext>
                    </c:extLst>
                    <c:numCache>
                      <c:formatCode>General</c:formatCode>
                      <c:ptCount val="8"/>
                      <c:pt idx="0">
                        <c:v>115</c:v>
                      </c:pt>
                      <c:pt idx="1">
                        <c:v>120</c:v>
                      </c:pt>
                      <c:pt idx="2">
                        <c:v>125</c:v>
                      </c:pt>
                      <c:pt idx="3">
                        <c:v>130</c:v>
                      </c:pt>
                      <c:pt idx="4">
                        <c:v>135</c:v>
                      </c:pt>
                      <c:pt idx="5">
                        <c:v>140</c:v>
                      </c:pt>
                      <c:pt idx="6">
                        <c:v>145</c:v>
                      </c:pt>
                      <c:pt idx="7">
                        <c:v>150</c:v>
                      </c:pt>
                    </c:numCache>
                  </c:numRef>
                </c15:cat>
              </c15:filteredCategoryTitle>
            </c:ext>
            <c:ext xmlns:c16="http://schemas.microsoft.com/office/drawing/2014/chart" uri="{C3380CC4-5D6E-409C-BE32-E72D297353CC}">
              <c16:uniqueId val="{00000000-A7B5-4422-82D0-37F93E907C8A}"/>
            </c:ext>
          </c:extLst>
        </c:ser>
        <c:dLbls>
          <c:showLegendKey val="0"/>
          <c:showVal val="0"/>
          <c:showCatName val="0"/>
          <c:showSerName val="0"/>
          <c:showPercent val="0"/>
          <c:showBubbleSize val="0"/>
        </c:dLbls>
        <c:gapWidth val="182"/>
        <c:axId val="1879389360"/>
        <c:axId val="1879391024"/>
      </c:barChart>
      <c:catAx>
        <c:axId val="1879389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391024"/>
        <c:crosses val="autoZero"/>
        <c:auto val="1"/>
        <c:lblAlgn val="ctr"/>
        <c:lblOffset val="100"/>
        <c:noMultiLvlLbl val="0"/>
      </c:catAx>
      <c:valAx>
        <c:axId val="18793910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38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data id="1"/>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464556E4-604C-4356-978B-FB396DE41472}" formatIdx="0">
          <cx:tx>
            <cx:txData>
              <cx:f/>
              <cx:v>Bins.</cx:v>
            </cx:txData>
          </cx:tx>
          <cx:dataId val="0"/>
          <cx:layoutPr>
            <cx:binning intervalClosed="r">
              <cx:binCount val="4"/>
            </cx:binning>
          </cx:layoutPr>
        </cx:series>
        <cx:series layoutId="clusteredColumn" hidden="1" uniqueId="{F1EF49F7-B077-4DF0-97C7-41253F150311}" formatIdx="1">
          <cx:tx>
            <cx:txData>
              <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data id="1"/>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9FD627B9-6CDA-4DDD-90E9-A333A6AED4D3}" formatIdx="0">
          <cx:tx>
            <cx:txData>
              <cx:f/>
              <cx:v>Ratings</cx:v>
            </cx:txData>
          </cx:tx>
          <cx:dataId val="0"/>
          <cx:layoutPr>
            <cx:binning intervalClosed="r">
              <cx:binSize val="1"/>
            </cx:binning>
          </cx:layoutPr>
        </cx:series>
        <cx:series layoutId="clusteredColumn" hidden="1" uniqueId="{16DF7B1B-0D6B-4CC6-9258-961BE55161B2}" formatIdx="1">
          <cx:tx>
            <cx:txData>
              <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data id="1"/>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7248E0BE-9913-4A75-9D70-7104F6CFB4D1}" formatIdx="0">
          <cx:tx>
            <cx:txData>
              <cx:f/>
              <cx:v>Bins.</cx:v>
            </cx:txData>
          </cx:tx>
          <cx:dataId val="0"/>
          <cx:layoutPr>
            <cx:binning intervalClosed="r">
              <cx:binCount val="5"/>
            </cx:binning>
          </cx:layoutPr>
        </cx:series>
        <cx:series layoutId="clusteredColumn" hidden="1" uniqueId="{23FE9597-FFE9-453F-B634-DDDA1E38F6D2}" formatIdx="1">
          <cx:tx>
            <cx:txData>
              <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data id="1"/>
  </cx:chartData>
  <cx:chart>
    <cx:title pos="t" align="ctr" overlay="0">
      <cx:tx>
        <cx:txData>
          <cx:v>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a:t>
          </a:r>
        </a:p>
      </cx:txPr>
    </cx:title>
    <cx:plotArea>
      <cx:plotAreaRegion>
        <cx:series layoutId="clusteredColumn" uniqueId="{5AD03BF2-6C1A-4922-B0A3-72506099327F}" formatIdx="0">
          <cx:tx>
            <cx:txData>
              <cx:f/>
              <cx:v>Bins.</cx:v>
            </cx:txData>
          </cx:tx>
          <cx:dataId val="0"/>
          <cx:layoutPr>
            <cx:binning intervalClosed="r">
              <cx:binSize val="5"/>
            </cx:binning>
          </cx:layoutPr>
        </cx:series>
        <cx:series layoutId="clusteredColumn" hidden="1" uniqueId="{08714DD8-F3ED-4EDE-A3CB-62F5E00A9454}" formatIdx="1">
          <cx:tx>
            <cx:txData>
              <cx:f/>
              <cx:v>Frequency</cx:v>
            </cx:txData>
          </cx:tx>
          <cx:dataId val="1"/>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microsoft.com/office/2014/relationships/chartEx" Target="../charts/chartEx1.xml"/><Relationship Id="rId1" Type="http://schemas.openxmlformats.org/officeDocument/2006/relationships/image" Target="../media/image1.png"/><Relationship Id="rId6" Type="http://schemas.openxmlformats.org/officeDocument/2006/relationships/chart" Target="../charts/chart2.xml"/><Relationship Id="rId5" Type="http://schemas.microsoft.com/office/2014/relationships/chartEx" Target="../charts/chartEx3.xml"/><Relationship Id="rId10" Type="http://schemas.microsoft.com/office/2014/relationships/chartEx" Target="../charts/chartEx4.xml"/><Relationship Id="rId4" Type="http://schemas.microsoft.com/office/2014/relationships/chartEx" Target="../charts/chartEx2.xml"/><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8</xdr:col>
      <xdr:colOff>429790</xdr:colOff>
      <xdr:row>21</xdr:row>
      <xdr:rowOff>76200</xdr:rowOff>
    </xdr:to>
    <xdr:pic>
      <xdr:nvPicPr>
        <xdr:cNvPr id="2" name="Picture 1">
          <a:extLst>
            <a:ext uri="{FF2B5EF4-FFF2-40B4-BE49-F238E27FC236}">
              <a16:creationId xmlns:a16="http://schemas.microsoft.com/office/drawing/2014/main" id="{53F9CB6F-2A9E-415B-B7C6-8737A8F9019E}"/>
            </a:ext>
          </a:extLst>
        </xdr:cNvPr>
        <xdr:cNvPicPr>
          <a:picLocks noChangeAspect="1"/>
        </xdr:cNvPicPr>
      </xdr:nvPicPr>
      <xdr:blipFill>
        <a:blip xmlns:r="http://schemas.openxmlformats.org/officeDocument/2006/relationships" r:embed="rId1"/>
        <a:stretch>
          <a:fillRect/>
        </a:stretch>
      </xdr:blipFill>
      <xdr:spPr>
        <a:xfrm>
          <a:off x="0" y="731520"/>
          <a:ext cx="5390410" cy="3185160"/>
        </a:xfrm>
        <a:prstGeom prst="rect">
          <a:avLst/>
        </a:prstGeom>
      </xdr:spPr>
    </xdr:pic>
    <xdr:clientData/>
  </xdr:twoCellAnchor>
  <xdr:twoCellAnchor>
    <xdr:from>
      <xdr:col>3</xdr:col>
      <xdr:colOff>480060</xdr:colOff>
      <xdr:row>149</xdr:row>
      <xdr:rowOff>110490</xdr:rowOff>
    </xdr:from>
    <xdr:to>
      <xdr:col>9</xdr:col>
      <xdr:colOff>114300</xdr:colOff>
      <xdr:row>162</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036B65D4-4B34-472B-94C1-796DB8DBA07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92680" y="27451050"/>
              <a:ext cx="3291840" cy="2266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487680</xdr:colOff>
      <xdr:row>137</xdr:row>
      <xdr:rowOff>179070</xdr:rowOff>
    </xdr:from>
    <xdr:to>
      <xdr:col>9</xdr:col>
      <xdr:colOff>152400</xdr:colOff>
      <xdr:row>149</xdr:row>
      <xdr:rowOff>68580</xdr:rowOff>
    </xdr:to>
    <xdr:graphicFrame macro="">
      <xdr:nvGraphicFramePr>
        <xdr:cNvPr id="4" name="Chart 3">
          <a:extLst>
            <a:ext uri="{FF2B5EF4-FFF2-40B4-BE49-F238E27FC236}">
              <a16:creationId xmlns:a16="http://schemas.microsoft.com/office/drawing/2014/main" id="{EF377F5F-766E-405B-8F00-3BA024AB5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358140</xdr:colOff>
      <xdr:row>149</xdr:row>
      <xdr:rowOff>64770</xdr:rowOff>
    </xdr:from>
    <xdr:to>
      <xdr:col>19</xdr:col>
      <xdr:colOff>624840</xdr:colOff>
      <xdr:row>160</xdr:row>
      <xdr:rowOff>121920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BA5B964A-C8A7-4518-B1B6-29B561A398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976360" y="27405330"/>
              <a:ext cx="3299460" cy="20688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27</xdr:col>
      <xdr:colOff>152400</xdr:colOff>
      <xdr:row>142</xdr:row>
      <xdr:rowOff>34290</xdr:rowOff>
    </xdr:from>
    <xdr:to>
      <xdr:col>36</xdr:col>
      <xdr:colOff>304800</xdr:colOff>
      <xdr:row>157</xdr:row>
      <xdr:rowOff>34290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3C2CD9FC-53E9-41F4-8D0A-D5CBD451D4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6695420" y="26094690"/>
              <a:ext cx="56388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609600</xdr:colOff>
      <xdr:row>131</xdr:row>
      <xdr:rowOff>57150</xdr:rowOff>
    </xdr:from>
    <xdr:to>
      <xdr:col>19</xdr:col>
      <xdr:colOff>297180</xdr:colOff>
      <xdr:row>142</xdr:row>
      <xdr:rowOff>137160</xdr:rowOff>
    </xdr:to>
    <xdr:graphicFrame macro="">
      <xdr:nvGraphicFramePr>
        <xdr:cNvPr id="7" name="Chart 6">
          <a:extLst>
            <a:ext uri="{FF2B5EF4-FFF2-40B4-BE49-F238E27FC236}">
              <a16:creationId xmlns:a16="http://schemas.microsoft.com/office/drawing/2014/main" id="{CE472E7B-8F25-4EF3-8F38-2AB3EBA497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27</xdr:col>
      <xdr:colOff>0</xdr:colOff>
      <xdr:row>158</xdr:row>
      <xdr:rowOff>0</xdr:rowOff>
    </xdr:from>
    <xdr:to>
      <xdr:col>36</xdr:col>
      <xdr:colOff>331305</xdr:colOff>
      <xdr:row>172</xdr:row>
      <xdr:rowOff>172941</xdr:rowOff>
    </xdr:to>
    <xdr:graphicFrame macro="">
      <xdr:nvGraphicFramePr>
        <xdr:cNvPr id="8" name="Chart 7">
          <a:extLst>
            <a:ext uri="{FF2B5EF4-FFF2-40B4-BE49-F238E27FC236}">
              <a16:creationId xmlns:a16="http://schemas.microsoft.com/office/drawing/2014/main" id="{7617F71F-2B51-444B-B25F-530026E1B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236220</xdr:colOff>
      <xdr:row>192</xdr:row>
      <xdr:rowOff>11430</xdr:rowOff>
    </xdr:from>
    <xdr:to>
      <xdr:col>22</xdr:col>
      <xdr:colOff>335280</xdr:colOff>
      <xdr:row>207</xdr:row>
      <xdr:rowOff>11430</xdr:rowOff>
    </xdr:to>
    <xdr:graphicFrame macro="">
      <xdr:nvGraphicFramePr>
        <xdr:cNvPr id="9" name="Chart 8">
          <a:extLst>
            <a:ext uri="{FF2B5EF4-FFF2-40B4-BE49-F238E27FC236}">
              <a16:creationId xmlns:a16="http://schemas.microsoft.com/office/drawing/2014/main" id="{E0C8981A-E126-4A76-9CC0-21A1D7249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83820</xdr:colOff>
      <xdr:row>179</xdr:row>
      <xdr:rowOff>110490</xdr:rowOff>
    </xdr:from>
    <xdr:to>
      <xdr:col>9</xdr:col>
      <xdr:colOff>228600</xdr:colOff>
      <xdr:row>192</xdr:row>
      <xdr:rowOff>15240</xdr:rowOff>
    </xdr:to>
    <xdr:graphicFrame macro="">
      <xdr:nvGraphicFramePr>
        <xdr:cNvPr id="10" name="Chart 9">
          <a:extLst>
            <a:ext uri="{FF2B5EF4-FFF2-40B4-BE49-F238E27FC236}">
              <a16:creationId xmlns:a16="http://schemas.microsoft.com/office/drawing/2014/main" id="{48CF3356-4593-4A5E-988B-99A4759110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60960</xdr:colOff>
      <xdr:row>192</xdr:row>
      <xdr:rowOff>133350</xdr:rowOff>
    </xdr:from>
    <xdr:to>
      <xdr:col>9</xdr:col>
      <xdr:colOff>228600</xdr:colOff>
      <xdr:row>205</xdr:row>
      <xdr:rowOff>167640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749F5709-CEB7-4B05-8F5A-1EE40F7CB5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2583180" y="35337750"/>
              <a:ext cx="3215640" cy="24117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EF02-E552-473C-AC6D-92361FB05974}">
  <dimension ref="A2:AU364"/>
  <sheetViews>
    <sheetView tabSelected="1" zoomScale="98" workbookViewId="0">
      <selection activeCell="G371" sqref="G371"/>
    </sheetView>
  </sheetViews>
  <sheetFormatPr defaultRowHeight="14.4" x14ac:dyDescent="0.3"/>
  <cols>
    <col min="1" max="1" width="7.109375" customWidth="1"/>
    <col min="2" max="2" width="11.88671875" customWidth="1"/>
  </cols>
  <sheetData>
    <row r="2" spans="1:33" ht="18" x14ac:dyDescent="0.35">
      <c r="A2" s="5" t="s">
        <v>22</v>
      </c>
      <c r="N2" t="s">
        <v>6</v>
      </c>
      <c r="V2" t="s">
        <v>64</v>
      </c>
    </row>
    <row r="3" spans="1:33" x14ac:dyDescent="0.3">
      <c r="J3" s="3"/>
      <c r="N3" t="s">
        <v>7</v>
      </c>
      <c r="V3" t="s">
        <v>65</v>
      </c>
    </row>
    <row r="4" spans="1:33" x14ac:dyDescent="0.3">
      <c r="K4" s="1"/>
      <c r="L4" s="2"/>
      <c r="N4" t="s">
        <v>8</v>
      </c>
      <c r="V4" t="s">
        <v>66</v>
      </c>
    </row>
    <row r="5" spans="1:33" x14ac:dyDescent="0.3">
      <c r="K5" s="1"/>
      <c r="L5" s="2"/>
      <c r="N5" t="s">
        <v>5</v>
      </c>
      <c r="V5" t="s">
        <v>5</v>
      </c>
    </row>
    <row r="6" spans="1:33" x14ac:dyDescent="0.3">
      <c r="K6" s="1"/>
      <c r="L6" s="2"/>
      <c r="N6" t="s">
        <v>9</v>
      </c>
      <c r="V6" t="s">
        <v>67</v>
      </c>
    </row>
    <row r="7" spans="1:33" x14ac:dyDescent="0.3">
      <c r="N7" t="s">
        <v>10</v>
      </c>
      <c r="V7" t="s">
        <v>68</v>
      </c>
    </row>
    <row r="8" spans="1:33" x14ac:dyDescent="0.3">
      <c r="N8" t="s">
        <v>11</v>
      </c>
      <c r="V8" t="s">
        <v>69</v>
      </c>
    </row>
    <row r="9" spans="1:33" x14ac:dyDescent="0.3">
      <c r="N9" t="s">
        <v>12</v>
      </c>
      <c r="V9" t="s">
        <v>70</v>
      </c>
      <c r="AD9" s="1" t="s">
        <v>5</v>
      </c>
      <c r="AE9">
        <v>3</v>
      </c>
      <c r="AF9">
        <v>4</v>
      </c>
      <c r="AG9">
        <v>6</v>
      </c>
    </row>
    <row r="10" spans="1:33" x14ac:dyDescent="0.3">
      <c r="N10" t="s">
        <v>13</v>
      </c>
      <c r="V10" t="s">
        <v>71</v>
      </c>
      <c r="AE10">
        <v>2</v>
      </c>
      <c r="AF10">
        <v>2</v>
      </c>
      <c r="AG10">
        <v>3</v>
      </c>
    </row>
    <row r="11" spans="1:33" x14ac:dyDescent="0.3">
      <c r="N11" t="s">
        <v>14</v>
      </c>
      <c r="V11" t="s">
        <v>72</v>
      </c>
      <c r="AE11">
        <v>5</v>
      </c>
      <c r="AF11">
        <v>3</v>
      </c>
      <c r="AG11">
        <v>2</v>
      </c>
    </row>
    <row r="12" spans="1:33" x14ac:dyDescent="0.3">
      <c r="N12" t="s">
        <v>15</v>
      </c>
      <c r="V12" t="s">
        <v>12</v>
      </c>
      <c r="AE12">
        <v>4</v>
      </c>
      <c r="AF12">
        <v>5</v>
      </c>
      <c r="AG12">
        <v>1</v>
      </c>
    </row>
    <row r="13" spans="1:33" x14ac:dyDescent="0.3">
      <c r="N13" t="s">
        <v>16</v>
      </c>
      <c r="V13" t="s">
        <v>73</v>
      </c>
      <c r="AE13">
        <v>7</v>
      </c>
      <c r="AF13">
        <v>2</v>
      </c>
      <c r="AG13">
        <v>4</v>
      </c>
    </row>
    <row r="14" spans="1:33" x14ac:dyDescent="0.3">
      <c r="N14" t="s">
        <v>17</v>
      </c>
      <c r="V14" t="s">
        <v>74</v>
      </c>
      <c r="AE14">
        <v>2</v>
      </c>
      <c r="AF14">
        <v>4</v>
      </c>
      <c r="AG14">
        <v>2</v>
      </c>
    </row>
    <row r="15" spans="1:33" x14ac:dyDescent="0.3">
      <c r="N15" t="s">
        <v>18</v>
      </c>
      <c r="V15" t="s">
        <v>75</v>
      </c>
      <c r="AE15">
        <v>3</v>
      </c>
      <c r="AF15">
        <v>2</v>
      </c>
      <c r="AG15">
        <v>4</v>
      </c>
    </row>
    <row r="16" spans="1:33" x14ac:dyDescent="0.3">
      <c r="N16" t="s">
        <v>19</v>
      </c>
      <c r="V16" t="s">
        <v>16</v>
      </c>
      <c r="AE16">
        <v>3</v>
      </c>
      <c r="AF16">
        <v>1</v>
      </c>
      <c r="AG16">
        <v>5</v>
      </c>
    </row>
    <row r="17" spans="1:33" x14ac:dyDescent="0.3">
      <c r="N17" t="s">
        <v>20</v>
      </c>
      <c r="V17" t="s">
        <v>76</v>
      </c>
      <c r="AE17">
        <v>1</v>
      </c>
      <c r="AF17">
        <v>3</v>
      </c>
      <c r="AG17">
        <v>3</v>
      </c>
    </row>
    <row r="18" spans="1:33" x14ac:dyDescent="0.3">
      <c r="N18" t="s">
        <v>21</v>
      </c>
      <c r="V18" t="s">
        <v>77</v>
      </c>
      <c r="AE18">
        <v>6</v>
      </c>
      <c r="AF18">
        <v>5</v>
      </c>
      <c r="AG18">
        <v>2</v>
      </c>
    </row>
    <row r="19" spans="1:33" x14ac:dyDescent="0.3">
      <c r="A19" s="1"/>
      <c r="B19" s="2"/>
      <c r="V19" t="s">
        <v>78</v>
      </c>
    </row>
    <row r="20" spans="1:33" x14ac:dyDescent="0.3">
      <c r="B20" s="2"/>
      <c r="N20" s="1" t="s">
        <v>5</v>
      </c>
      <c r="O20" s="2">
        <v>10</v>
      </c>
      <c r="P20" s="2">
        <v>10</v>
      </c>
      <c r="V20" t="s">
        <v>79</v>
      </c>
    </row>
    <row r="21" spans="1:33" x14ac:dyDescent="0.3">
      <c r="B21" s="2"/>
      <c r="O21" s="2">
        <v>10</v>
      </c>
      <c r="P21" s="2">
        <v>10</v>
      </c>
      <c r="S21" s="1" t="s">
        <v>1</v>
      </c>
      <c r="T21">
        <v>17</v>
      </c>
      <c r="V21" t="s">
        <v>80</v>
      </c>
    </row>
    <row r="22" spans="1:33" x14ac:dyDescent="0.3">
      <c r="B22" s="2"/>
      <c r="O22" s="2">
        <v>10</v>
      </c>
      <c r="P22" s="2">
        <v>10</v>
      </c>
      <c r="S22" s="1" t="s">
        <v>2</v>
      </c>
      <c r="T22">
        <f>MEDIAN(O20:O29)</f>
        <v>15</v>
      </c>
      <c r="V22" t="s">
        <v>81</v>
      </c>
    </row>
    <row r="23" spans="1:33" x14ac:dyDescent="0.3">
      <c r="O23" s="2">
        <v>15</v>
      </c>
      <c r="P23" s="2">
        <v>15</v>
      </c>
      <c r="S23" s="1" t="s">
        <v>3</v>
      </c>
      <c r="T23">
        <f>MODE(O20:O29)</f>
        <v>10</v>
      </c>
      <c r="V23" s="3" t="s">
        <v>0</v>
      </c>
    </row>
    <row r="24" spans="1:33" x14ac:dyDescent="0.3">
      <c r="O24" s="2">
        <v>15</v>
      </c>
      <c r="P24" s="2">
        <v>15</v>
      </c>
      <c r="W24" s="1" t="s">
        <v>1</v>
      </c>
      <c r="X24" s="2">
        <v>3.44</v>
      </c>
      <c r="Z24" s="1"/>
    </row>
    <row r="25" spans="1:33" x14ac:dyDescent="0.3">
      <c r="B25" s="1" t="s">
        <v>5</v>
      </c>
      <c r="C25" s="2">
        <v>50</v>
      </c>
      <c r="E25" s="3" t="s">
        <v>0</v>
      </c>
      <c r="O25" s="2">
        <v>15</v>
      </c>
      <c r="P25" s="2">
        <v>20</v>
      </c>
      <c r="W25" s="1" t="s">
        <v>2</v>
      </c>
      <c r="X25" s="2">
        <f>MEDIAN(AE9:AG18)</f>
        <v>3</v>
      </c>
    </row>
    <row r="26" spans="1:33" x14ac:dyDescent="0.3">
      <c r="C26" s="2">
        <v>55</v>
      </c>
      <c r="F26" s="1" t="s">
        <v>1</v>
      </c>
      <c r="G26" s="2">
        <v>58.57</v>
      </c>
      <c r="O26" s="2">
        <v>20</v>
      </c>
      <c r="P26" s="2">
        <v>20</v>
      </c>
      <c r="W26" s="1" t="s">
        <v>3</v>
      </c>
      <c r="X26" s="2">
        <f>MODE(AE9:AG18)</f>
        <v>2</v>
      </c>
    </row>
    <row r="27" spans="1:33" x14ac:dyDescent="0.3">
      <c r="C27" s="2">
        <v>60</v>
      </c>
      <c r="F27" s="1" t="s">
        <v>2</v>
      </c>
      <c r="G27" s="2">
        <v>57.5</v>
      </c>
      <c r="O27" s="2">
        <v>20</v>
      </c>
      <c r="P27" s="2">
        <v>20</v>
      </c>
    </row>
    <row r="28" spans="1:33" x14ac:dyDescent="0.3">
      <c r="C28" s="2">
        <v>70</v>
      </c>
      <c r="F28" s="1" t="s">
        <v>3</v>
      </c>
      <c r="G28" s="2" t="s">
        <v>4</v>
      </c>
      <c r="O28" s="2">
        <v>25</v>
      </c>
      <c r="P28" s="2">
        <v>25</v>
      </c>
    </row>
    <row r="29" spans="1:33" x14ac:dyDescent="0.3">
      <c r="O29" s="2">
        <v>30</v>
      </c>
      <c r="P29" s="2">
        <v>25</v>
      </c>
    </row>
    <row r="32" spans="1:33" ht="18" x14ac:dyDescent="0.35">
      <c r="A32" s="5" t="s">
        <v>23</v>
      </c>
    </row>
    <row r="34" spans="1:24" x14ac:dyDescent="0.3">
      <c r="A34" t="s">
        <v>24</v>
      </c>
      <c r="O34" t="s">
        <v>50</v>
      </c>
      <c r="X34" t="s">
        <v>82</v>
      </c>
    </row>
    <row r="35" spans="1:24" x14ac:dyDescent="0.3">
      <c r="A35" t="s">
        <v>25</v>
      </c>
      <c r="O35" t="s">
        <v>51</v>
      </c>
      <c r="X35" t="s">
        <v>83</v>
      </c>
    </row>
    <row r="36" spans="1:24" x14ac:dyDescent="0.3">
      <c r="A36" t="s">
        <v>5</v>
      </c>
      <c r="O36" t="s">
        <v>5</v>
      </c>
      <c r="X36" t="s">
        <v>84</v>
      </c>
    </row>
    <row r="37" spans="1:24" x14ac:dyDescent="0.3">
      <c r="A37" t="s">
        <v>26</v>
      </c>
      <c r="O37" t="s">
        <v>52</v>
      </c>
      <c r="X37" t="s">
        <v>5</v>
      </c>
    </row>
    <row r="38" spans="1:24" x14ac:dyDescent="0.3">
      <c r="A38" t="s">
        <v>27</v>
      </c>
      <c r="O38" t="s">
        <v>53</v>
      </c>
      <c r="X38" t="s">
        <v>85</v>
      </c>
    </row>
    <row r="39" spans="1:24" x14ac:dyDescent="0.3">
      <c r="A39" t="s">
        <v>28</v>
      </c>
      <c r="D39" s="1" t="s">
        <v>5</v>
      </c>
      <c r="E39" s="2">
        <v>120</v>
      </c>
      <c r="O39" t="s">
        <v>54</v>
      </c>
      <c r="X39" t="s">
        <v>86</v>
      </c>
    </row>
    <row r="40" spans="1:24" x14ac:dyDescent="0.3">
      <c r="A40" t="s">
        <v>29</v>
      </c>
      <c r="E40" s="2">
        <v>110</v>
      </c>
      <c r="O40" t="s">
        <v>55</v>
      </c>
      <c r="X40" t="s">
        <v>87</v>
      </c>
    </row>
    <row r="41" spans="1:24" x14ac:dyDescent="0.3">
      <c r="A41" t="s">
        <v>30</v>
      </c>
      <c r="E41" s="2">
        <v>130</v>
      </c>
      <c r="O41" t="s">
        <v>56</v>
      </c>
      <c r="X41" t="s">
        <v>88</v>
      </c>
    </row>
    <row r="42" spans="1:24" x14ac:dyDescent="0.3">
      <c r="A42" t="s">
        <v>31</v>
      </c>
      <c r="E42" s="2">
        <v>115</v>
      </c>
      <c r="H42" s="3" t="s">
        <v>0</v>
      </c>
      <c r="O42" t="s">
        <v>57</v>
      </c>
      <c r="X42" t="s">
        <v>89</v>
      </c>
    </row>
    <row r="43" spans="1:24" x14ac:dyDescent="0.3">
      <c r="A43" t="s">
        <v>32</v>
      </c>
      <c r="E43" s="2">
        <v>125</v>
      </c>
      <c r="I43" s="1" t="s">
        <v>47</v>
      </c>
      <c r="J43">
        <f>E48-E44</f>
        <v>35</v>
      </c>
      <c r="O43" t="s">
        <v>58</v>
      </c>
      <c r="X43" t="s">
        <v>90</v>
      </c>
    </row>
    <row r="44" spans="1:24" x14ac:dyDescent="0.3">
      <c r="A44" t="s">
        <v>33</v>
      </c>
      <c r="E44" s="2">
        <v>105</v>
      </c>
      <c r="I44" s="1" t="s">
        <v>48</v>
      </c>
      <c r="J44" s="4">
        <f>_xlfn.COVARIANCE.S(E39:E48,E39:E48)</f>
        <v>123.33333333333333</v>
      </c>
      <c r="O44" t="s">
        <v>59</v>
      </c>
      <c r="X44" t="s">
        <v>56</v>
      </c>
    </row>
    <row r="45" spans="1:24" x14ac:dyDescent="0.3">
      <c r="A45" t="s">
        <v>34</v>
      </c>
      <c r="E45" s="2">
        <v>135</v>
      </c>
      <c r="I45" s="1" t="s">
        <v>49</v>
      </c>
      <c r="J45" s="4">
        <f>_xlfn.STDEV.S(E39:E48)</f>
        <v>11.105554165971787</v>
      </c>
      <c r="O45" t="s">
        <v>60</v>
      </c>
      <c r="X45" t="s">
        <v>91</v>
      </c>
    </row>
    <row r="46" spans="1:24" x14ac:dyDescent="0.3">
      <c r="A46" t="s">
        <v>35</v>
      </c>
      <c r="E46" s="2">
        <v>115</v>
      </c>
      <c r="O46" t="s">
        <v>61</v>
      </c>
      <c r="X46" t="s">
        <v>92</v>
      </c>
    </row>
    <row r="47" spans="1:24" x14ac:dyDescent="0.3">
      <c r="A47" t="s">
        <v>36</v>
      </c>
      <c r="E47" s="2">
        <v>125</v>
      </c>
      <c r="O47" t="s">
        <v>62</v>
      </c>
      <c r="X47" t="s">
        <v>93</v>
      </c>
    </row>
    <row r="48" spans="1:24" x14ac:dyDescent="0.3">
      <c r="A48" t="s">
        <v>37</v>
      </c>
      <c r="E48" s="2">
        <v>140</v>
      </c>
      <c r="O48" t="s">
        <v>63</v>
      </c>
      <c r="X48" t="s">
        <v>94</v>
      </c>
    </row>
    <row r="49" spans="1:33" x14ac:dyDescent="0.3">
      <c r="A49" t="s">
        <v>12</v>
      </c>
      <c r="X49" t="s">
        <v>95</v>
      </c>
    </row>
    <row r="50" spans="1:33" x14ac:dyDescent="0.3">
      <c r="A50" t="s">
        <v>38</v>
      </c>
      <c r="O50" s="1" t="s">
        <v>5</v>
      </c>
      <c r="P50" s="2">
        <v>500</v>
      </c>
      <c r="Q50" s="2">
        <v>800</v>
      </c>
      <c r="R50" s="2">
        <v>700</v>
      </c>
      <c r="T50" s="3" t="s">
        <v>0</v>
      </c>
      <c r="X50" t="s">
        <v>96</v>
      </c>
    </row>
    <row r="51" spans="1:33" x14ac:dyDescent="0.3">
      <c r="A51" t="s">
        <v>39</v>
      </c>
      <c r="P51" s="2">
        <v>700</v>
      </c>
      <c r="Q51" s="2">
        <v>450</v>
      </c>
      <c r="R51" s="2">
        <v>600</v>
      </c>
      <c r="U51" s="1" t="s">
        <v>47</v>
      </c>
      <c r="V51">
        <f>MAX(Q50:Q59)-MIN(Q50:Q59)</f>
        <v>400</v>
      </c>
      <c r="X51" t="s">
        <v>97</v>
      </c>
    </row>
    <row r="52" spans="1:33" x14ac:dyDescent="0.3">
      <c r="A52" t="s">
        <v>40</v>
      </c>
      <c r="P52" s="2">
        <v>400</v>
      </c>
      <c r="Q52" s="2">
        <v>700</v>
      </c>
      <c r="R52" s="2">
        <v>500</v>
      </c>
      <c r="U52" s="1" t="s">
        <v>48</v>
      </c>
      <c r="V52">
        <f>_xlfn.VAR.S(P50:R59)</f>
        <v>13163.793103448275</v>
      </c>
      <c r="X52" s="3" t="s">
        <v>0</v>
      </c>
      <c r="AB52" s="1" t="s">
        <v>5</v>
      </c>
      <c r="AC52" s="2">
        <v>3</v>
      </c>
      <c r="AD52" s="2">
        <v>7</v>
      </c>
      <c r="AE52" s="2">
        <v>3</v>
      </c>
      <c r="AF52" s="2">
        <v>2</v>
      </c>
      <c r="AG52" s="2">
        <v>3</v>
      </c>
    </row>
    <row r="53" spans="1:33" x14ac:dyDescent="0.3">
      <c r="A53" t="s">
        <v>41</v>
      </c>
      <c r="P53" s="2">
        <v>600</v>
      </c>
      <c r="Q53" s="2">
        <v>550</v>
      </c>
      <c r="R53" s="2">
        <v>800</v>
      </c>
      <c r="U53" s="1" t="s">
        <v>49</v>
      </c>
      <c r="V53" s="4">
        <f>_xlfn.STDEV.S(P50:R59)</f>
        <v>114.73357443855863</v>
      </c>
      <c r="Y53" s="1" t="s">
        <v>47</v>
      </c>
      <c r="Z53" s="2">
        <f>MAX(AC52:AG61)-MIN(AC52:AG61)</f>
        <v>6</v>
      </c>
      <c r="AC53" s="2">
        <v>5</v>
      </c>
      <c r="AD53" s="2">
        <v>2</v>
      </c>
      <c r="AE53" s="2">
        <v>2</v>
      </c>
      <c r="AF53" s="2">
        <v>3</v>
      </c>
      <c r="AG53" s="2">
        <v>2</v>
      </c>
    </row>
    <row r="54" spans="1:33" x14ac:dyDescent="0.3">
      <c r="A54" t="s">
        <v>42</v>
      </c>
      <c r="P54" s="2">
        <v>550</v>
      </c>
      <c r="Q54" s="2">
        <v>600</v>
      </c>
      <c r="R54" s="2">
        <v>550</v>
      </c>
      <c r="Y54" s="1" t="s">
        <v>48</v>
      </c>
      <c r="Z54" s="6">
        <f>_xlfn.VAR.S(AC52:AG61)</f>
        <v>2.0185013876040698</v>
      </c>
      <c r="AC54" s="2">
        <v>2</v>
      </c>
      <c r="AD54" s="2">
        <v>3</v>
      </c>
      <c r="AE54" s="2">
        <v>1</v>
      </c>
      <c r="AF54" s="2">
        <v>4</v>
      </c>
      <c r="AG54" s="2">
        <v>4</v>
      </c>
    </row>
    <row r="55" spans="1:33" x14ac:dyDescent="0.3">
      <c r="A55" t="s">
        <v>43</v>
      </c>
      <c r="P55" s="2">
        <v>750</v>
      </c>
      <c r="Q55" s="2">
        <v>400</v>
      </c>
      <c r="R55" s="2">
        <v>650</v>
      </c>
      <c r="Y55" s="1" t="s">
        <v>49</v>
      </c>
      <c r="Z55" s="6">
        <f>_xlfn.STDEV.S(AC52:AG61)</f>
        <v>1.4207397325351572</v>
      </c>
      <c r="AC55" s="2">
        <v>4</v>
      </c>
      <c r="AD55" s="2">
        <v>4</v>
      </c>
      <c r="AE55" s="2">
        <v>4</v>
      </c>
      <c r="AF55" s="2">
        <v>5</v>
      </c>
      <c r="AG55" s="2">
        <v>2</v>
      </c>
    </row>
    <row r="56" spans="1:33" x14ac:dyDescent="0.3">
      <c r="A56" t="s">
        <v>44</v>
      </c>
      <c r="P56" s="2">
        <v>650</v>
      </c>
      <c r="Q56" s="2">
        <v>650</v>
      </c>
      <c r="R56" s="2">
        <v>400</v>
      </c>
      <c r="AC56" s="2">
        <v>6</v>
      </c>
      <c r="AD56" s="2">
        <v>2</v>
      </c>
      <c r="AE56" s="2">
        <v>2</v>
      </c>
      <c r="AF56" s="2">
        <v>1</v>
      </c>
      <c r="AG56" s="2">
        <v>6</v>
      </c>
    </row>
    <row r="57" spans="1:33" x14ac:dyDescent="0.3">
      <c r="A57" t="s">
        <v>45</v>
      </c>
      <c r="P57" s="2">
        <v>500</v>
      </c>
      <c r="Q57" s="2">
        <v>500</v>
      </c>
      <c r="R57" s="2">
        <v>600</v>
      </c>
      <c r="AC57" s="2">
        <v>2</v>
      </c>
      <c r="AD57" s="2">
        <v>4</v>
      </c>
      <c r="AE57" s="2">
        <v>4</v>
      </c>
      <c r="AF57" s="2">
        <v>6</v>
      </c>
      <c r="AG57" s="2">
        <v>3</v>
      </c>
    </row>
    <row r="58" spans="1:33" x14ac:dyDescent="0.3">
      <c r="A58" t="s">
        <v>46</v>
      </c>
      <c r="P58" s="2">
        <v>600</v>
      </c>
      <c r="Q58" s="2">
        <v>750</v>
      </c>
      <c r="R58" s="2">
        <v>750</v>
      </c>
      <c r="AC58" s="2">
        <v>3</v>
      </c>
      <c r="AD58" s="2">
        <v>2</v>
      </c>
      <c r="AE58" s="2">
        <v>5</v>
      </c>
      <c r="AF58" s="2">
        <v>2</v>
      </c>
      <c r="AG58" s="2">
        <v>2</v>
      </c>
    </row>
    <row r="59" spans="1:33" x14ac:dyDescent="0.3">
      <c r="P59" s="2">
        <v>550</v>
      </c>
      <c r="Q59" s="2">
        <v>550</v>
      </c>
      <c r="R59" s="2">
        <v>550</v>
      </c>
      <c r="AC59" s="2">
        <v>4</v>
      </c>
      <c r="AD59" s="2">
        <v>3</v>
      </c>
      <c r="AE59" s="2">
        <v>3</v>
      </c>
      <c r="AF59" s="2">
        <v>4</v>
      </c>
      <c r="AG59" s="2">
        <v>4</v>
      </c>
    </row>
    <row r="60" spans="1:33" x14ac:dyDescent="0.3">
      <c r="AC60" s="2">
        <v>2</v>
      </c>
      <c r="AD60" s="2">
        <v>5</v>
      </c>
      <c r="AE60" s="2">
        <v>2</v>
      </c>
      <c r="AF60" s="2">
        <v>3</v>
      </c>
      <c r="AG60" s="2">
        <v>5</v>
      </c>
    </row>
    <row r="61" spans="1:33" x14ac:dyDescent="0.3">
      <c r="A61" t="s">
        <v>98</v>
      </c>
      <c r="K61" t="s">
        <v>99</v>
      </c>
      <c r="T61" t="s">
        <v>100</v>
      </c>
      <c r="AF61" s="2">
        <v>5</v>
      </c>
      <c r="AG61" s="2">
        <v>3</v>
      </c>
    </row>
    <row r="62" spans="1:33" x14ac:dyDescent="0.3">
      <c r="A62" t="s">
        <v>101</v>
      </c>
      <c r="K62" t="s">
        <v>102</v>
      </c>
      <c r="T62" t="s">
        <v>103</v>
      </c>
    </row>
    <row r="63" spans="1:33" x14ac:dyDescent="0.3">
      <c r="A63" t="s">
        <v>5</v>
      </c>
      <c r="K63" t="s">
        <v>5</v>
      </c>
      <c r="T63" t="s">
        <v>5</v>
      </c>
    </row>
    <row r="64" spans="1:33" x14ac:dyDescent="0.3">
      <c r="A64" t="s">
        <v>104</v>
      </c>
      <c r="K64" t="s">
        <v>105</v>
      </c>
      <c r="T64" t="s">
        <v>106</v>
      </c>
    </row>
    <row r="65" spans="1:31" x14ac:dyDescent="0.3">
      <c r="A65" t="s">
        <v>107</v>
      </c>
      <c r="K65" t="s">
        <v>108</v>
      </c>
      <c r="T65" t="s">
        <v>109</v>
      </c>
    </row>
    <row r="66" spans="1:31" x14ac:dyDescent="0.3">
      <c r="A66" t="s">
        <v>56</v>
      </c>
      <c r="K66" t="s">
        <v>110</v>
      </c>
      <c r="T66" t="s">
        <v>111</v>
      </c>
      <c r="X66" s="1" t="s">
        <v>5</v>
      </c>
      <c r="Y66" s="2">
        <v>10</v>
      </c>
      <c r="Z66" s="2">
        <v>9</v>
      </c>
      <c r="AA66" s="2">
        <v>13</v>
      </c>
      <c r="AB66" s="2">
        <v>15</v>
      </c>
      <c r="AC66" s="2">
        <v>25</v>
      </c>
      <c r="AD66" s="2">
        <v>14</v>
      </c>
      <c r="AE66" s="2">
        <v>16</v>
      </c>
    </row>
    <row r="67" spans="1:31" x14ac:dyDescent="0.3">
      <c r="A67" t="s">
        <v>112</v>
      </c>
      <c r="K67" t="s">
        <v>113</v>
      </c>
      <c r="T67" t="s">
        <v>114</v>
      </c>
      <c r="Y67" s="2">
        <v>15</v>
      </c>
      <c r="Z67" s="2">
        <v>17</v>
      </c>
      <c r="AA67" s="2">
        <v>10</v>
      </c>
      <c r="AB67" s="2">
        <v>20</v>
      </c>
      <c r="AC67" s="2">
        <v>18</v>
      </c>
      <c r="AD67" s="2">
        <v>16</v>
      </c>
      <c r="AE67" s="2">
        <v>14</v>
      </c>
    </row>
    <row r="68" spans="1:31" x14ac:dyDescent="0.3">
      <c r="A68" t="s">
        <v>115</v>
      </c>
      <c r="K68" t="s">
        <v>116</v>
      </c>
      <c r="T68" t="s">
        <v>117</v>
      </c>
      <c r="Y68" s="2">
        <v>12</v>
      </c>
      <c r="Z68" s="2">
        <v>11</v>
      </c>
      <c r="AA68" s="2">
        <v>18</v>
      </c>
      <c r="AB68" s="2">
        <v>26</v>
      </c>
      <c r="AC68" s="2">
        <v>16</v>
      </c>
      <c r="AD68" s="2">
        <v>23</v>
      </c>
      <c r="AE68" s="2">
        <v>18</v>
      </c>
    </row>
    <row r="69" spans="1:31" x14ac:dyDescent="0.3">
      <c r="A69" t="s">
        <v>118</v>
      </c>
      <c r="K69" t="s">
        <v>119</v>
      </c>
      <c r="T69" t="s">
        <v>120</v>
      </c>
      <c r="Y69" s="2">
        <v>18</v>
      </c>
      <c r="Z69" s="2">
        <v>13</v>
      </c>
      <c r="AA69" s="2">
        <v>16</v>
      </c>
      <c r="AB69" s="2">
        <v>13</v>
      </c>
      <c r="AC69" s="2">
        <v>13</v>
      </c>
      <c r="AD69" s="2">
        <v>18</v>
      </c>
      <c r="AE69" s="2">
        <v>20</v>
      </c>
    </row>
    <row r="70" spans="1:31" x14ac:dyDescent="0.3">
      <c r="A70" t="s">
        <v>121</v>
      </c>
      <c r="K70" t="s">
        <v>56</v>
      </c>
      <c r="T70" t="s">
        <v>122</v>
      </c>
      <c r="Y70" s="2">
        <v>20</v>
      </c>
      <c r="Z70" s="2">
        <v>19</v>
      </c>
      <c r="AA70" s="2">
        <v>12</v>
      </c>
      <c r="AB70" s="2">
        <v>12</v>
      </c>
      <c r="AC70" s="2">
        <v>21</v>
      </c>
      <c r="AD70" s="2">
        <v>15</v>
      </c>
      <c r="AE70" s="2">
        <v>25</v>
      </c>
    </row>
    <row r="71" spans="1:31" x14ac:dyDescent="0.3">
      <c r="A71" t="s">
        <v>123</v>
      </c>
      <c r="K71" t="s">
        <v>124</v>
      </c>
      <c r="T71" t="s">
        <v>125</v>
      </c>
      <c r="Y71" s="2">
        <v>25</v>
      </c>
      <c r="Z71" s="2">
        <v>23</v>
      </c>
      <c r="AA71" s="2">
        <v>14</v>
      </c>
      <c r="AB71" s="2">
        <v>14</v>
      </c>
      <c r="AC71" s="2">
        <v>20</v>
      </c>
      <c r="AD71" s="2">
        <v>11</v>
      </c>
      <c r="AE71" s="2">
        <v>13</v>
      </c>
    </row>
    <row r="72" spans="1:31" x14ac:dyDescent="0.3">
      <c r="A72" t="s">
        <v>126</v>
      </c>
      <c r="K72" t="s">
        <v>127</v>
      </c>
      <c r="T72" t="s">
        <v>128</v>
      </c>
      <c r="Y72" s="2">
        <v>8</v>
      </c>
      <c r="Z72" s="2">
        <v>21</v>
      </c>
      <c r="AA72" s="2">
        <v>19</v>
      </c>
      <c r="AB72" s="2">
        <v>22</v>
      </c>
      <c r="AC72" s="2">
        <v>15</v>
      </c>
      <c r="AD72" s="2">
        <v>19</v>
      </c>
      <c r="AE72" s="2">
        <v>11</v>
      </c>
    </row>
    <row r="73" spans="1:31" x14ac:dyDescent="0.3">
      <c r="A73" s="3" t="s">
        <v>129</v>
      </c>
      <c r="F73" s="1" t="s">
        <v>5</v>
      </c>
      <c r="G73" s="2">
        <v>120</v>
      </c>
      <c r="K73" t="s">
        <v>130</v>
      </c>
      <c r="T73" t="s">
        <v>131</v>
      </c>
      <c r="Y73" s="2">
        <v>14</v>
      </c>
      <c r="Z73" s="2">
        <v>16</v>
      </c>
      <c r="AA73" s="2">
        <v>21</v>
      </c>
      <c r="AB73" s="2">
        <v>19</v>
      </c>
      <c r="AC73" s="2">
        <v>12</v>
      </c>
      <c r="AD73" s="2">
        <v>22</v>
      </c>
      <c r="AE73" s="2">
        <v>22</v>
      </c>
    </row>
    <row r="74" spans="1:31" x14ac:dyDescent="0.3">
      <c r="B74" s="14" t="s">
        <v>132</v>
      </c>
      <c r="C74" s="14"/>
      <c r="D74" s="2">
        <f>AVERAGE(G73:G84)</f>
        <v>132.5</v>
      </c>
      <c r="G74" s="2">
        <v>150</v>
      </c>
      <c r="K74" t="s">
        <v>133</v>
      </c>
      <c r="T74" t="s">
        <v>134</v>
      </c>
      <c r="Y74" s="2">
        <v>16</v>
      </c>
      <c r="Z74" s="2">
        <v>24</v>
      </c>
      <c r="AA74" s="2">
        <v>11</v>
      </c>
      <c r="AB74" s="2">
        <v>16</v>
      </c>
      <c r="AC74" s="2">
        <v>19</v>
      </c>
      <c r="AD74" s="2">
        <v>19</v>
      </c>
      <c r="AE74" s="2">
        <v>19</v>
      </c>
    </row>
    <row r="75" spans="1:31" x14ac:dyDescent="0.3">
      <c r="B75" s="14" t="s">
        <v>135</v>
      </c>
      <c r="C75" s="14"/>
      <c r="D75" s="2">
        <f>MAX(G73:G84)-MIN(G73:G84)</f>
        <v>45</v>
      </c>
      <c r="G75" s="2">
        <v>110</v>
      </c>
      <c r="K75" t="s">
        <v>136</v>
      </c>
      <c r="T75" t="s">
        <v>137</v>
      </c>
      <c r="Y75" s="2">
        <v>22</v>
      </c>
      <c r="Z75" s="2">
        <v>27</v>
      </c>
      <c r="AA75" s="2">
        <v>17</v>
      </c>
      <c r="AB75" s="2">
        <v>11</v>
      </c>
      <c r="AC75" s="2">
        <v>17</v>
      </c>
      <c r="AD75" s="2">
        <v>17</v>
      </c>
      <c r="AE75" s="2">
        <v>17</v>
      </c>
    </row>
    <row r="76" spans="1:31" x14ac:dyDescent="0.3">
      <c r="G76" s="2">
        <v>135</v>
      </c>
      <c r="K76" t="s">
        <v>138</v>
      </c>
      <c r="T76" t="s">
        <v>56</v>
      </c>
    </row>
    <row r="77" spans="1:31" x14ac:dyDescent="0.3">
      <c r="G77" s="2">
        <v>125</v>
      </c>
      <c r="K77" s="3" t="s">
        <v>129</v>
      </c>
      <c r="T77" t="s">
        <v>139</v>
      </c>
    </row>
    <row r="78" spans="1:31" x14ac:dyDescent="0.3">
      <c r="G78" s="2">
        <v>140</v>
      </c>
      <c r="L78" s="14" t="s">
        <v>140</v>
      </c>
      <c r="M78" s="14"/>
      <c r="N78" s="14"/>
      <c r="O78" s="2">
        <f>AVERAGE(M81:Q90)</f>
        <v>7.5</v>
      </c>
      <c r="T78" t="s">
        <v>141</v>
      </c>
    </row>
    <row r="79" spans="1:31" x14ac:dyDescent="0.3">
      <c r="G79" s="2">
        <v>130</v>
      </c>
      <c r="L79" s="14" t="s">
        <v>142</v>
      </c>
      <c r="M79" s="14"/>
      <c r="N79" s="14"/>
      <c r="O79" s="6">
        <f>_xlfn.STDEV.S(M81:Q90)</f>
        <v>1.0350983390135313</v>
      </c>
      <c r="T79" t="s">
        <v>143</v>
      </c>
    </row>
    <row r="80" spans="1:31" x14ac:dyDescent="0.3">
      <c r="G80" s="2">
        <v>155</v>
      </c>
      <c r="T80" t="s">
        <v>141</v>
      </c>
    </row>
    <row r="81" spans="1:32" x14ac:dyDescent="0.3">
      <c r="G81" s="2">
        <v>115</v>
      </c>
      <c r="L81" s="1" t="s">
        <v>5</v>
      </c>
      <c r="M81" s="2">
        <v>8</v>
      </c>
      <c r="N81" s="2">
        <v>8</v>
      </c>
      <c r="O81" s="2">
        <v>8</v>
      </c>
      <c r="P81" s="2">
        <v>9</v>
      </c>
      <c r="Q81" s="2">
        <v>9</v>
      </c>
      <c r="T81" t="s">
        <v>144</v>
      </c>
    </row>
    <row r="82" spans="1:32" x14ac:dyDescent="0.3">
      <c r="G82" s="2">
        <v>145</v>
      </c>
      <c r="M82" s="2">
        <v>7</v>
      </c>
      <c r="N82" s="2">
        <v>9</v>
      </c>
      <c r="O82" s="2">
        <v>9</v>
      </c>
      <c r="P82" s="2">
        <v>8</v>
      </c>
      <c r="Q82" s="2">
        <v>8</v>
      </c>
      <c r="T82" t="s">
        <v>145</v>
      </c>
    </row>
    <row r="83" spans="1:32" x14ac:dyDescent="0.3">
      <c r="G83" s="2">
        <v>135</v>
      </c>
      <c r="M83" s="2">
        <v>9</v>
      </c>
      <c r="N83" s="2">
        <v>7</v>
      </c>
      <c r="O83" s="2">
        <v>7</v>
      </c>
      <c r="P83" s="2">
        <v>7</v>
      </c>
      <c r="Q83" s="2">
        <v>7</v>
      </c>
      <c r="T83" t="s">
        <v>146</v>
      </c>
    </row>
    <row r="84" spans="1:32" x14ac:dyDescent="0.3">
      <c r="G84" s="2">
        <v>130</v>
      </c>
      <c r="M84" s="2">
        <v>6</v>
      </c>
      <c r="N84" s="2">
        <v>8</v>
      </c>
      <c r="O84" s="2">
        <v>6</v>
      </c>
      <c r="P84" s="2">
        <v>6</v>
      </c>
      <c r="Q84" s="2">
        <v>6</v>
      </c>
      <c r="T84" t="s">
        <v>147</v>
      </c>
    </row>
    <row r="85" spans="1:32" x14ac:dyDescent="0.3">
      <c r="M85" s="2">
        <v>7</v>
      </c>
      <c r="N85" s="2">
        <v>7</v>
      </c>
      <c r="O85" s="2">
        <v>7</v>
      </c>
      <c r="P85" s="2">
        <v>8</v>
      </c>
      <c r="Q85" s="2">
        <v>7</v>
      </c>
      <c r="T85" t="s">
        <v>148</v>
      </c>
    </row>
    <row r="86" spans="1:32" x14ac:dyDescent="0.3">
      <c r="M86" s="2">
        <v>8</v>
      </c>
      <c r="N86" s="2">
        <v>6</v>
      </c>
      <c r="O86" s="2">
        <v>8</v>
      </c>
      <c r="P86" s="2">
        <v>9</v>
      </c>
      <c r="Q86" s="2">
        <v>8</v>
      </c>
      <c r="T86" t="s">
        <v>149</v>
      </c>
    </row>
    <row r="87" spans="1:32" x14ac:dyDescent="0.3">
      <c r="M87" s="2">
        <v>9</v>
      </c>
      <c r="N87" s="2">
        <v>8</v>
      </c>
      <c r="O87" s="2">
        <v>9</v>
      </c>
      <c r="P87" s="2">
        <v>7</v>
      </c>
      <c r="Q87" s="2">
        <v>9</v>
      </c>
      <c r="T87" s="3" t="s">
        <v>129</v>
      </c>
    </row>
    <row r="88" spans="1:32" x14ac:dyDescent="0.3">
      <c r="M88" s="2">
        <v>8</v>
      </c>
      <c r="N88" s="2">
        <v>9</v>
      </c>
      <c r="O88" s="2">
        <v>8</v>
      </c>
      <c r="P88" s="2">
        <v>8</v>
      </c>
      <c r="Q88" s="2">
        <v>8</v>
      </c>
      <c r="U88" s="14" t="s">
        <v>150</v>
      </c>
      <c r="V88" s="14"/>
      <c r="W88" s="2">
        <f>AVERAGE(Y66:AL75)</f>
        <v>16.914285714285715</v>
      </c>
    </row>
    <row r="89" spans="1:32" x14ac:dyDescent="0.3">
      <c r="M89" s="2">
        <v>7</v>
      </c>
      <c r="N89" s="2">
        <v>6</v>
      </c>
      <c r="O89" s="2">
        <v>7</v>
      </c>
      <c r="P89" s="2">
        <v>7</v>
      </c>
      <c r="Q89" s="2">
        <v>7</v>
      </c>
      <c r="U89" s="14" t="s">
        <v>151</v>
      </c>
      <c r="V89" s="14"/>
      <c r="W89" s="2">
        <f>MAX(Y66:AL75)-MIN(Y66:AL75)</f>
        <v>19</v>
      </c>
    </row>
    <row r="90" spans="1:32" x14ac:dyDescent="0.3">
      <c r="M90" s="2">
        <v>6</v>
      </c>
      <c r="N90" s="2">
        <v>7</v>
      </c>
      <c r="O90" s="2">
        <v>6</v>
      </c>
      <c r="P90" s="2">
        <v>6</v>
      </c>
      <c r="Q90" s="2">
        <v>6</v>
      </c>
      <c r="U90" s="14" t="s">
        <v>152</v>
      </c>
      <c r="V90" s="14"/>
      <c r="W90" s="6">
        <f>_xlfn.STDEV.S(Y66:AL75)</f>
        <v>4.4745426683737533</v>
      </c>
    </row>
    <row r="93" spans="1:32" x14ac:dyDescent="0.3">
      <c r="A93" t="s">
        <v>153</v>
      </c>
      <c r="L93" t="s">
        <v>182</v>
      </c>
    </row>
    <row r="94" spans="1:32" x14ac:dyDescent="0.3">
      <c r="A94" t="s">
        <v>154</v>
      </c>
      <c r="L94" t="s">
        <v>183</v>
      </c>
    </row>
    <row r="95" spans="1:32" x14ac:dyDescent="0.3">
      <c r="A95" t="s">
        <v>5</v>
      </c>
      <c r="L95" t="s">
        <v>5</v>
      </c>
    </row>
    <row r="96" spans="1:32" x14ac:dyDescent="0.3">
      <c r="A96" t="s">
        <v>155</v>
      </c>
      <c r="G96" s="8" t="s">
        <v>156</v>
      </c>
      <c r="H96" s="8" t="s">
        <v>157</v>
      </c>
      <c r="I96" s="8" t="s">
        <v>158</v>
      </c>
      <c r="L96" t="s">
        <v>184</v>
      </c>
      <c r="AF96" t="s">
        <v>208</v>
      </c>
    </row>
    <row r="97" spans="1:44" x14ac:dyDescent="0.3">
      <c r="A97" t="s">
        <v>159</v>
      </c>
      <c r="F97" s="1" t="s">
        <v>5</v>
      </c>
      <c r="G97" s="2">
        <v>30</v>
      </c>
      <c r="H97" s="2">
        <v>25</v>
      </c>
      <c r="I97" s="2">
        <v>22</v>
      </c>
      <c r="L97" t="s">
        <v>185</v>
      </c>
      <c r="AF97" t="s">
        <v>209</v>
      </c>
    </row>
    <row r="98" spans="1:44" x14ac:dyDescent="0.3">
      <c r="A98" t="s">
        <v>160</v>
      </c>
      <c r="G98" s="2">
        <v>32</v>
      </c>
      <c r="H98" s="2">
        <v>27</v>
      </c>
      <c r="I98" s="2">
        <v>23</v>
      </c>
      <c r="L98" t="s">
        <v>186</v>
      </c>
      <c r="T98" s="2"/>
      <c r="AF98" t="s">
        <v>5</v>
      </c>
    </row>
    <row r="99" spans="1:44" x14ac:dyDescent="0.3">
      <c r="A99" t="s">
        <v>161</v>
      </c>
      <c r="G99" s="2">
        <v>33</v>
      </c>
      <c r="H99" s="2">
        <v>26</v>
      </c>
      <c r="I99" s="2">
        <v>20</v>
      </c>
      <c r="L99" t="s">
        <v>187</v>
      </c>
      <c r="T99" s="1" t="s">
        <v>5</v>
      </c>
      <c r="U99" s="2">
        <v>28</v>
      </c>
      <c r="V99" s="2">
        <v>37</v>
      </c>
      <c r="W99" s="2">
        <v>39</v>
      </c>
      <c r="X99" s="2">
        <v>35</v>
      </c>
      <c r="Y99" s="2">
        <v>31</v>
      </c>
      <c r="Z99" s="2">
        <v>39</v>
      </c>
      <c r="AA99" s="2">
        <v>38</v>
      </c>
      <c r="AB99" s="2">
        <v>45</v>
      </c>
      <c r="AC99" s="2">
        <v>39</v>
      </c>
      <c r="AD99" s="2">
        <v>38</v>
      </c>
      <c r="AF99" t="s">
        <v>210</v>
      </c>
    </row>
    <row r="100" spans="1:44" x14ac:dyDescent="0.3">
      <c r="A100" t="s">
        <v>162</v>
      </c>
      <c r="G100" s="2">
        <v>28</v>
      </c>
      <c r="H100" s="2">
        <v>23</v>
      </c>
      <c r="I100" s="2">
        <v>25</v>
      </c>
      <c r="L100" t="s">
        <v>188</v>
      </c>
      <c r="U100" s="2">
        <v>32</v>
      </c>
      <c r="V100" s="2">
        <v>31</v>
      </c>
      <c r="W100" s="2">
        <v>45</v>
      </c>
      <c r="X100" s="2">
        <v>44</v>
      </c>
      <c r="Y100" s="2">
        <v>37</v>
      </c>
      <c r="Z100" s="2">
        <v>27</v>
      </c>
      <c r="AA100" s="2">
        <v>44</v>
      </c>
      <c r="AB100" s="2">
        <v>29</v>
      </c>
      <c r="AC100" s="2">
        <v>27</v>
      </c>
      <c r="AD100" s="2">
        <v>44</v>
      </c>
      <c r="AF100" t="s">
        <v>211</v>
      </c>
      <c r="AN100" s="2">
        <v>56</v>
      </c>
      <c r="AO100" s="2">
        <v>52</v>
      </c>
      <c r="AP100" s="2">
        <v>52</v>
      </c>
      <c r="AQ100" s="2">
        <v>59</v>
      </c>
      <c r="AR100" s="2">
        <v>58</v>
      </c>
    </row>
    <row r="101" spans="1:44" x14ac:dyDescent="0.3">
      <c r="A101" t="s">
        <v>163</v>
      </c>
      <c r="G101" s="2">
        <v>31</v>
      </c>
      <c r="H101" s="2">
        <v>28</v>
      </c>
      <c r="I101" s="2">
        <v>21</v>
      </c>
      <c r="L101" t="s">
        <v>189</v>
      </c>
      <c r="U101" s="2">
        <v>35</v>
      </c>
      <c r="V101" s="2">
        <v>34</v>
      </c>
      <c r="W101" s="2">
        <v>29</v>
      </c>
      <c r="X101" s="2">
        <v>32</v>
      </c>
      <c r="Y101" s="2">
        <v>42</v>
      </c>
      <c r="Z101" s="2">
        <v>35</v>
      </c>
      <c r="AA101" s="2">
        <v>37</v>
      </c>
      <c r="AB101" s="2">
        <v>33</v>
      </c>
      <c r="AC101" s="2">
        <v>35</v>
      </c>
      <c r="AD101" s="2">
        <v>37</v>
      </c>
      <c r="AF101" t="s">
        <v>212</v>
      </c>
      <c r="AN101" s="2">
        <v>40</v>
      </c>
      <c r="AO101" s="2">
        <v>44</v>
      </c>
      <c r="AP101" s="2">
        <v>63</v>
      </c>
      <c r="AQ101" s="2">
        <v>45</v>
      </c>
      <c r="AR101" s="2">
        <v>62</v>
      </c>
    </row>
    <row r="102" spans="1:44" x14ac:dyDescent="0.3">
      <c r="A102" t="s">
        <v>56</v>
      </c>
      <c r="G102" s="2">
        <v>30</v>
      </c>
      <c r="H102" s="2">
        <v>24</v>
      </c>
      <c r="I102" s="2">
        <v>24</v>
      </c>
      <c r="L102" t="s">
        <v>190</v>
      </c>
      <c r="U102" s="2">
        <v>40</v>
      </c>
      <c r="V102" s="2">
        <v>29</v>
      </c>
      <c r="W102" s="2">
        <v>33</v>
      </c>
      <c r="X102" s="2">
        <v>39</v>
      </c>
      <c r="Y102" s="2">
        <v>29</v>
      </c>
      <c r="Z102" s="2">
        <v>30</v>
      </c>
      <c r="AA102" s="2">
        <v>33</v>
      </c>
      <c r="AB102" s="2">
        <v>38</v>
      </c>
      <c r="AC102" s="2">
        <v>30</v>
      </c>
      <c r="AD102" s="2">
        <v>33</v>
      </c>
      <c r="AF102" t="s">
        <v>213</v>
      </c>
      <c r="AN102" s="2">
        <v>28</v>
      </c>
      <c r="AO102" s="2">
        <v>38</v>
      </c>
      <c r="AP102" s="2">
        <v>41</v>
      </c>
      <c r="AQ102" s="2">
        <v>47</v>
      </c>
      <c r="AR102" s="2">
        <v>49</v>
      </c>
    </row>
    <row r="103" spans="1:44" x14ac:dyDescent="0.3">
      <c r="A103" t="s">
        <v>164</v>
      </c>
      <c r="G103" s="2">
        <v>29</v>
      </c>
      <c r="H103" s="2">
        <v>26</v>
      </c>
      <c r="I103" s="2">
        <v>23</v>
      </c>
      <c r="L103" t="s">
        <v>191</v>
      </c>
      <c r="U103" s="2">
        <v>42</v>
      </c>
      <c r="V103" s="2">
        <v>36</v>
      </c>
      <c r="W103" s="2">
        <v>37</v>
      </c>
      <c r="X103" s="2">
        <v>36</v>
      </c>
      <c r="Y103" s="2">
        <v>34</v>
      </c>
      <c r="Z103" s="2">
        <v>43</v>
      </c>
      <c r="AA103" s="2">
        <v>35</v>
      </c>
      <c r="AB103" s="2">
        <v>34</v>
      </c>
      <c r="AC103" s="2">
        <v>43</v>
      </c>
      <c r="AD103" s="2">
        <v>35</v>
      </c>
      <c r="AF103" t="s">
        <v>214</v>
      </c>
      <c r="AN103" s="2">
        <v>73</v>
      </c>
      <c r="AO103" s="2">
        <v>60</v>
      </c>
      <c r="AP103" s="2">
        <v>48</v>
      </c>
      <c r="AQ103" s="2">
        <v>51</v>
      </c>
      <c r="AR103" s="2">
        <v>59</v>
      </c>
    </row>
    <row r="104" spans="1:44" x14ac:dyDescent="0.3">
      <c r="A104" t="s">
        <v>165</v>
      </c>
      <c r="G104" s="2">
        <v>30</v>
      </c>
      <c r="H104" s="2">
        <v>25</v>
      </c>
      <c r="I104" s="2">
        <v>22</v>
      </c>
      <c r="L104" t="s">
        <v>192</v>
      </c>
      <c r="U104" s="2">
        <v>28</v>
      </c>
      <c r="V104" s="2">
        <v>43</v>
      </c>
      <c r="W104" s="2">
        <v>40</v>
      </c>
      <c r="X104" s="2">
        <v>30</v>
      </c>
      <c r="Y104" s="2">
        <v>40</v>
      </c>
      <c r="Z104" s="2">
        <v>29</v>
      </c>
      <c r="AA104" s="2">
        <v>41</v>
      </c>
      <c r="AB104" s="2">
        <v>32</v>
      </c>
      <c r="AC104" s="2">
        <v>29</v>
      </c>
      <c r="AD104" s="2">
        <v>41</v>
      </c>
      <c r="AF104" t="s">
        <v>215</v>
      </c>
      <c r="AN104" s="2">
        <v>52</v>
      </c>
      <c r="AO104" s="2">
        <v>56</v>
      </c>
      <c r="AP104" s="2">
        <v>55</v>
      </c>
      <c r="AQ104" s="2">
        <v>65</v>
      </c>
      <c r="AR104" s="2">
        <v>45</v>
      </c>
    </row>
    <row r="105" spans="1:44" x14ac:dyDescent="0.3">
      <c r="A105" t="s">
        <v>166</v>
      </c>
      <c r="G105" s="2">
        <v>32</v>
      </c>
      <c r="H105" s="2">
        <v>27</v>
      </c>
      <c r="I105" s="2">
        <v>25</v>
      </c>
      <c r="L105" t="s">
        <v>190</v>
      </c>
      <c r="U105" s="2">
        <v>33</v>
      </c>
      <c r="V105" s="2">
        <v>39</v>
      </c>
      <c r="W105" s="2">
        <v>36</v>
      </c>
      <c r="X105" s="2">
        <v>33</v>
      </c>
      <c r="Y105" s="2">
        <v>31</v>
      </c>
      <c r="Z105" s="2">
        <v>32</v>
      </c>
      <c r="AA105" s="2">
        <v>30</v>
      </c>
      <c r="AB105" s="2">
        <v>35</v>
      </c>
      <c r="AC105" s="2">
        <v>32</v>
      </c>
      <c r="AD105" s="2">
        <v>30</v>
      </c>
      <c r="AF105" t="s">
        <v>56</v>
      </c>
      <c r="AN105" s="2">
        <v>61</v>
      </c>
      <c r="AO105" s="2">
        <v>40</v>
      </c>
      <c r="AP105" s="2">
        <v>42</v>
      </c>
      <c r="AQ105" s="2">
        <v>41</v>
      </c>
      <c r="AR105" s="2">
        <v>47</v>
      </c>
    </row>
    <row r="106" spans="1:44" x14ac:dyDescent="0.3">
      <c r="A106" t="s">
        <v>167</v>
      </c>
      <c r="G106" s="2">
        <v>31</v>
      </c>
      <c r="H106" s="2">
        <v>28</v>
      </c>
      <c r="I106" s="2">
        <v>24</v>
      </c>
      <c r="L106" t="s">
        <v>193</v>
      </c>
      <c r="U106" s="2">
        <v>38</v>
      </c>
      <c r="V106" s="2">
        <v>27</v>
      </c>
      <c r="W106" s="2">
        <v>29</v>
      </c>
      <c r="X106" s="2">
        <v>28</v>
      </c>
      <c r="Y106" s="2">
        <v>33</v>
      </c>
      <c r="Z106" s="2">
        <v>36</v>
      </c>
      <c r="AA106" s="2">
        <v>31</v>
      </c>
      <c r="AB106" s="2">
        <v>31</v>
      </c>
      <c r="AC106" s="2">
        <v>36</v>
      </c>
      <c r="AD106" s="2">
        <v>31</v>
      </c>
      <c r="AF106" t="s">
        <v>216</v>
      </c>
      <c r="AN106" s="2">
        <v>35</v>
      </c>
      <c r="AO106" s="2">
        <v>36</v>
      </c>
      <c r="AP106" s="2">
        <v>39</v>
      </c>
      <c r="AQ106" s="2">
        <v>48</v>
      </c>
      <c r="AR106" s="2">
        <v>51</v>
      </c>
    </row>
    <row r="107" spans="1:44" x14ac:dyDescent="0.3">
      <c r="A107" t="s">
        <v>165</v>
      </c>
      <c r="I107" s="2"/>
      <c r="L107" t="s">
        <v>56</v>
      </c>
      <c r="U107" s="2">
        <v>30</v>
      </c>
      <c r="V107" s="2">
        <v>35</v>
      </c>
      <c r="W107" s="2">
        <v>31</v>
      </c>
      <c r="X107" s="2">
        <v>41</v>
      </c>
      <c r="Y107" s="2">
        <v>38</v>
      </c>
      <c r="Z107" s="2">
        <v>31</v>
      </c>
      <c r="AA107" s="2">
        <v>39</v>
      </c>
      <c r="AB107" s="2">
        <v>40</v>
      </c>
      <c r="AC107" s="2">
        <v>31</v>
      </c>
      <c r="AD107" s="2">
        <v>39</v>
      </c>
      <c r="AF107" t="s">
        <v>217</v>
      </c>
      <c r="AN107" s="2">
        <v>40</v>
      </c>
      <c r="AO107" s="2">
        <v>49</v>
      </c>
      <c r="AP107" s="2">
        <v>58</v>
      </c>
      <c r="AQ107" s="2">
        <v>55</v>
      </c>
      <c r="AR107" s="2">
        <v>65</v>
      </c>
    </row>
    <row r="108" spans="1:44" x14ac:dyDescent="0.3">
      <c r="A108" t="s">
        <v>168</v>
      </c>
      <c r="G108" s="8" t="s">
        <v>169</v>
      </c>
      <c r="H108" s="8" t="s">
        <v>170</v>
      </c>
      <c r="I108" s="2"/>
      <c r="L108" t="s">
        <v>194</v>
      </c>
      <c r="U108" s="2">
        <v>41</v>
      </c>
      <c r="V108" s="2">
        <v>31</v>
      </c>
      <c r="W108" s="2">
        <v>38</v>
      </c>
      <c r="X108" s="2">
        <v>35</v>
      </c>
      <c r="Y108" s="2">
        <v>36</v>
      </c>
      <c r="Z108" s="2">
        <v>40</v>
      </c>
      <c r="AA108" s="2">
        <v>28</v>
      </c>
      <c r="AB108" s="2">
        <v>36</v>
      </c>
      <c r="AC108" s="2">
        <v>40</v>
      </c>
      <c r="AD108" s="2">
        <v>28</v>
      </c>
      <c r="AF108" t="s">
        <v>218</v>
      </c>
      <c r="AN108" s="2">
        <v>47</v>
      </c>
      <c r="AO108" s="2">
        <v>68</v>
      </c>
      <c r="AP108" s="2">
        <v>62</v>
      </c>
      <c r="AQ108" s="2">
        <v>42</v>
      </c>
      <c r="AR108" s="2">
        <v>43</v>
      </c>
    </row>
    <row r="109" spans="1:44" x14ac:dyDescent="0.3">
      <c r="A109" t="s">
        <v>171</v>
      </c>
      <c r="G109" s="2">
        <v>18</v>
      </c>
      <c r="H109" s="2">
        <v>35</v>
      </c>
      <c r="I109" s="2"/>
      <c r="L109" t="s">
        <v>195</v>
      </c>
      <c r="AF109" t="s">
        <v>219</v>
      </c>
      <c r="AN109" s="2">
        <v>65</v>
      </c>
      <c r="AO109" s="2">
        <v>57</v>
      </c>
      <c r="AP109" s="2">
        <v>49</v>
      </c>
      <c r="AQ109" s="2">
        <v>39</v>
      </c>
      <c r="AR109" s="2">
        <v>58</v>
      </c>
    </row>
    <row r="110" spans="1:44" x14ac:dyDescent="0.3">
      <c r="A110" t="s">
        <v>172</v>
      </c>
      <c r="G110" s="2">
        <v>17</v>
      </c>
      <c r="H110" s="2">
        <v>36</v>
      </c>
      <c r="I110" s="2"/>
      <c r="L110" t="s">
        <v>196</v>
      </c>
      <c r="AF110" t="s">
        <v>220</v>
      </c>
    </row>
    <row r="111" spans="1:44" x14ac:dyDescent="0.3">
      <c r="A111" t="s">
        <v>173</v>
      </c>
      <c r="G111" s="2">
        <v>19</v>
      </c>
      <c r="H111" s="2">
        <v>34</v>
      </c>
      <c r="I111" s="2"/>
      <c r="L111" t="s">
        <v>197</v>
      </c>
      <c r="AF111" t="s">
        <v>221</v>
      </c>
    </row>
    <row r="112" spans="1:44" x14ac:dyDescent="0.3">
      <c r="A112" s="3" t="s">
        <v>129</v>
      </c>
      <c r="G112" s="2">
        <v>20</v>
      </c>
      <c r="H112" s="2">
        <v>35</v>
      </c>
      <c r="I112" s="2"/>
      <c r="L112" t="s">
        <v>198</v>
      </c>
      <c r="AF112" t="s">
        <v>222</v>
      </c>
    </row>
    <row r="113" spans="1:44" x14ac:dyDescent="0.3">
      <c r="A113" s="7" t="s">
        <v>174</v>
      </c>
      <c r="B113" s="1" t="s">
        <v>175</v>
      </c>
      <c r="C113" s="2">
        <f>AVERAGE(G97:G106)</f>
        <v>30.6</v>
      </c>
      <c r="D113" s="7" t="s">
        <v>176</v>
      </c>
      <c r="E113" s="1" t="s">
        <v>175</v>
      </c>
      <c r="F113" s="2">
        <f>AVERAGE(G109:G118)</f>
        <v>18.8</v>
      </c>
      <c r="G113" s="2">
        <v>21</v>
      </c>
      <c r="H113" s="2">
        <v>33</v>
      </c>
      <c r="I113" s="2"/>
      <c r="L113" t="s">
        <v>199</v>
      </c>
      <c r="AF113" t="s">
        <v>223</v>
      </c>
      <c r="AN113" s="2"/>
      <c r="AO113" s="2"/>
      <c r="AP113" s="2"/>
      <c r="AQ113" s="2"/>
      <c r="AR113" s="2"/>
    </row>
    <row r="114" spans="1:44" x14ac:dyDescent="0.3">
      <c r="B114" s="1" t="s">
        <v>177</v>
      </c>
      <c r="C114" s="2">
        <f>MAX(G97:G106)-MIN(G97:G106)</f>
        <v>5</v>
      </c>
      <c r="E114" s="1" t="s">
        <v>177</v>
      </c>
      <c r="F114" s="2">
        <f>MAX(G109:G118)-MIN(G109:G118)</f>
        <v>4</v>
      </c>
      <c r="G114" s="2">
        <v>18</v>
      </c>
      <c r="H114" s="2">
        <v>34</v>
      </c>
      <c r="I114" s="2"/>
      <c r="L114" t="s">
        <v>200</v>
      </c>
      <c r="AF114" s="3" t="s">
        <v>129</v>
      </c>
      <c r="AN114" s="2"/>
      <c r="AO114" s="2"/>
      <c r="AP114" s="2"/>
      <c r="AQ114" s="2"/>
      <c r="AR114" s="2"/>
    </row>
    <row r="115" spans="1:44" x14ac:dyDescent="0.3">
      <c r="B115" s="1" t="s">
        <v>178</v>
      </c>
      <c r="C115" s="6">
        <f>_xlfn.VAR.S(G97:G106)</f>
        <v>2.2666666666666675</v>
      </c>
      <c r="E115" s="1" t="s">
        <v>178</v>
      </c>
      <c r="F115" s="6">
        <f>_xlfn.VAR.S(G109:G118)</f>
        <v>1.7333333333333332</v>
      </c>
      <c r="G115" s="2">
        <v>19</v>
      </c>
      <c r="H115" s="2">
        <v>32</v>
      </c>
      <c r="I115" s="2"/>
      <c r="L115" t="s">
        <v>201</v>
      </c>
      <c r="AG115" s="1" t="s">
        <v>3</v>
      </c>
      <c r="AH115" s="2">
        <f>_xlfn.MODE.SNGL(AN100:AR109)</f>
        <v>52</v>
      </c>
      <c r="AJ115" s="9" t="s">
        <v>206</v>
      </c>
      <c r="AK115" s="9" t="s">
        <v>207</v>
      </c>
      <c r="AN115" s="2"/>
      <c r="AO115" s="2"/>
      <c r="AP115" s="2"/>
      <c r="AQ115" s="2"/>
      <c r="AR115" s="2"/>
    </row>
    <row r="116" spans="1:44" x14ac:dyDescent="0.3">
      <c r="G116" s="2">
        <v>17</v>
      </c>
      <c r="H116" s="2">
        <v>33</v>
      </c>
      <c r="I116" s="2"/>
      <c r="L116" t="s">
        <v>202</v>
      </c>
      <c r="AG116" s="1" t="s">
        <v>2</v>
      </c>
      <c r="AH116" s="2">
        <f>MEDIAN(AN100:AR109)</f>
        <v>50</v>
      </c>
      <c r="AJ116" s="9">
        <v>25</v>
      </c>
      <c r="AK116" s="9" cm="1">
        <f t="array" ref="AK116:AK127">FREQUENCY(AN100:AR109,AJ116:AJ126)</f>
        <v>0</v>
      </c>
      <c r="AN116" s="2"/>
      <c r="AO116" s="2"/>
      <c r="AP116" s="2"/>
      <c r="AQ116" s="2"/>
      <c r="AR116" s="2"/>
    </row>
    <row r="117" spans="1:44" x14ac:dyDescent="0.3">
      <c r="A117" s="7" t="s">
        <v>179</v>
      </c>
      <c r="B117" s="1" t="s">
        <v>175</v>
      </c>
      <c r="C117" s="2">
        <f>AVERAGE(H97:H106)</f>
        <v>25.9</v>
      </c>
      <c r="D117" s="7" t="s">
        <v>180</v>
      </c>
      <c r="E117" s="1" t="s">
        <v>175</v>
      </c>
      <c r="F117" s="2">
        <f>AVERAGE(H109:H118)</f>
        <v>34.200000000000003</v>
      </c>
      <c r="G117" s="2">
        <v>20</v>
      </c>
      <c r="H117" s="2">
        <v>36</v>
      </c>
      <c r="I117" s="2"/>
      <c r="L117" t="s">
        <v>203</v>
      </c>
      <c r="AG117" s="1" t="s">
        <v>224</v>
      </c>
      <c r="AH117" s="2">
        <f>AH120-AH119</f>
        <v>16.25</v>
      </c>
      <c r="AJ117" s="9">
        <v>30</v>
      </c>
      <c r="AK117" s="9">
        <v>1</v>
      </c>
      <c r="AN117" s="2"/>
      <c r="AO117" s="2"/>
      <c r="AP117" s="2"/>
      <c r="AQ117" s="2"/>
      <c r="AR117" s="2"/>
    </row>
    <row r="118" spans="1:44" x14ac:dyDescent="0.3">
      <c r="B118" s="1" t="s">
        <v>177</v>
      </c>
      <c r="C118" s="2">
        <f>MAX(H97:H106)-MIN(H97:H106)</f>
        <v>5</v>
      </c>
      <c r="E118" s="1" t="s">
        <v>177</v>
      </c>
      <c r="F118" s="2">
        <f>MAX(H109:H118)-MIN(H109:H118)</f>
        <v>4</v>
      </c>
      <c r="G118" s="2">
        <v>19</v>
      </c>
      <c r="H118" s="2">
        <v>34</v>
      </c>
      <c r="L118" s="3" t="s">
        <v>129</v>
      </c>
      <c r="P118" s="1" t="s">
        <v>204</v>
      </c>
      <c r="Q118" s="2">
        <v>45</v>
      </c>
      <c r="AJ118" s="9">
        <v>35</v>
      </c>
      <c r="AK118" s="9">
        <v>1</v>
      </c>
      <c r="AN118" s="2"/>
      <c r="AO118" s="2"/>
      <c r="AP118" s="2"/>
      <c r="AQ118" s="2"/>
      <c r="AR118" s="2"/>
    </row>
    <row r="119" spans="1:44" x14ac:dyDescent="0.3">
      <c r="B119" s="1" t="s">
        <v>178</v>
      </c>
      <c r="C119" s="6">
        <f>_xlfn.VAR.S(H97:H106)</f>
        <v>2.7666666666666675</v>
      </c>
      <c r="E119" s="1" t="s">
        <v>178</v>
      </c>
      <c r="F119" s="6">
        <f>_xlfn.VAR.S(H109:H118)</f>
        <v>1.7333333333333332</v>
      </c>
      <c r="M119" s="1" t="s">
        <v>3</v>
      </c>
      <c r="N119" s="2">
        <v>31</v>
      </c>
      <c r="P119" s="1" t="s">
        <v>205</v>
      </c>
      <c r="Q119" s="2">
        <v>27</v>
      </c>
      <c r="R119" s="1"/>
      <c r="AG119" s="1" t="s">
        <v>225</v>
      </c>
      <c r="AH119" s="2">
        <f>_xlfn.PERCENTILE.EXC(AN100:AR109,0.25)</f>
        <v>42</v>
      </c>
      <c r="AJ119" s="9">
        <v>40</v>
      </c>
      <c r="AK119" s="9">
        <v>7</v>
      </c>
      <c r="AN119" s="2"/>
      <c r="AO119" s="2"/>
      <c r="AP119" s="2"/>
      <c r="AQ119" s="2"/>
      <c r="AR119" s="2"/>
    </row>
    <row r="120" spans="1:44" x14ac:dyDescent="0.3">
      <c r="M120" s="1" t="s">
        <v>2</v>
      </c>
      <c r="N120" s="2">
        <v>35</v>
      </c>
      <c r="P120" s="9" t="s">
        <v>206</v>
      </c>
      <c r="Q120" s="9" t="s">
        <v>207</v>
      </c>
      <c r="AG120" s="1" t="s">
        <v>226</v>
      </c>
      <c r="AH120" s="2">
        <f>_xlfn.PERCENTILE.EXC(AN100:AR110,0.75)</f>
        <v>58.25</v>
      </c>
      <c r="AJ120" s="9">
        <v>45</v>
      </c>
      <c r="AK120" s="9">
        <v>8</v>
      </c>
      <c r="AN120" s="2"/>
      <c r="AO120" s="2"/>
      <c r="AP120" s="2"/>
      <c r="AQ120" s="2"/>
      <c r="AR120" s="2"/>
    </row>
    <row r="121" spans="1:44" x14ac:dyDescent="0.3">
      <c r="A121" s="7" t="s">
        <v>181</v>
      </c>
      <c r="B121" s="1" t="s">
        <v>175</v>
      </c>
      <c r="C121" s="2">
        <f>AVERAGE(I97:I106)</f>
        <v>22.9</v>
      </c>
      <c r="M121" s="1" t="s">
        <v>47</v>
      </c>
      <c r="N121" s="2">
        <v>18</v>
      </c>
      <c r="P121" s="9">
        <v>25</v>
      </c>
      <c r="Q121" s="9" cm="1">
        <f t="array" ref="Q121:Q125">FREQUENCY(AN97:AW106,P121:P124)</f>
        <v>0</v>
      </c>
      <c r="AJ121" s="9">
        <v>50</v>
      </c>
      <c r="AK121" s="9">
        <v>8</v>
      </c>
      <c r="AN121" s="2"/>
      <c r="AO121" s="2"/>
      <c r="AP121" s="2"/>
      <c r="AQ121" s="2"/>
      <c r="AR121" s="2"/>
    </row>
    <row r="122" spans="1:44" x14ac:dyDescent="0.3">
      <c r="B122" s="1" t="s">
        <v>177</v>
      </c>
      <c r="C122" s="2">
        <f>MAX(I97:I106)-MIN(I97:I106)</f>
        <v>5</v>
      </c>
      <c r="P122" s="9">
        <v>30</v>
      </c>
      <c r="Q122" s="9">
        <v>1</v>
      </c>
      <c r="AG122" s="1" t="s">
        <v>204</v>
      </c>
      <c r="AH122" s="2">
        <f>MAX(AN100:AR109)</f>
        <v>73</v>
      </c>
      <c r="AJ122" s="9">
        <v>55</v>
      </c>
      <c r="AK122" s="9">
        <v>7</v>
      </c>
      <c r="AN122" s="2"/>
      <c r="AO122" s="2"/>
      <c r="AP122" s="2"/>
      <c r="AQ122" s="2"/>
      <c r="AR122" s="2"/>
    </row>
    <row r="123" spans="1:44" x14ac:dyDescent="0.3">
      <c r="B123" s="1" t="s">
        <v>178</v>
      </c>
      <c r="C123" s="6">
        <f>_xlfn.VAR.S(I97:I106)</f>
        <v>2.7666666666666675</v>
      </c>
      <c r="P123" s="9">
        <v>35</v>
      </c>
      <c r="Q123" s="9">
        <v>1</v>
      </c>
      <c r="AG123" s="1" t="s">
        <v>205</v>
      </c>
      <c r="AH123" s="2">
        <f>MIN(AN100:AR109)</f>
        <v>28</v>
      </c>
      <c r="AJ123" s="9">
        <v>60</v>
      </c>
      <c r="AK123" s="9">
        <v>9</v>
      </c>
    </row>
    <row r="124" spans="1:44" x14ac:dyDescent="0.3">
      <c r="P124" s="9">
        <v>40</v>
      </c>
      <c r="Q124" s="9">
        <v>5</v>
      </c>
      <c r="AJ124" s="9">
        <v>65</v>
      </c>
      <c r="AK124" s="9">
        <v>7</v>
      </c>
    </row>
    <row r="125" spans="1:44" x14ac:dyDescent="0.3">
      <c r="P125" s="9">
        <v>45</v>
      </c>
      <c r="Q125" s="9">
        <v>28</v>
      </c>
      <c r="AJ125" s="9">
        <v>70</v>
      </c>
      <c r="AK125" s="9">
        <v>1</v>
      </c>
    </row>
    <row r="126" spans="1:44" x14ac:dyDescent="0.3">
      <c r="AJ126" s="9">
        <v>75</v>
      </c>
      <c r="AK126" s="9">
        <v>1</v>
      </c>
    </row>
    <row r="127" spans="1:44" x14ac:dyDescent="0.3">
      <c r="AJ127" s="10"/>
      <c r="AK127" s="9">
        <v>0</v>
      </c>
    </row>
    <row r="129" spans="1:47" x14ac:dyDescent="0.3">
      <c r="A129" t="s">
        <v>227</v>
      </c>
      <c r="L129" t="s">
        <v>243</v>
      </c>
      <c r="U129" t="s">
        <v>244</v>
      </c>
    </row>
    <row r="130" spans="1:47" x14ac:dyDescent="0.3">
      <c r="A130" t="s">
        <v>228</v>
      </c>
      <c r="L130" t="s">
        <v>245</v>
      </c>
      <c r="U130" t="s">
        <v>246</v>
      </c>
    </row>
    <row r="131" spans="1:47" x14ac:dyDescent="0.3">
      <c r="A131" t="s">
        <v>5</v>
      </c>
      <c r="L131" t="s">
        <v>5</v>
      </c>
      <c r="U131" t="s">
        <v>5</v>
      </c>
    </row>
    <row r="132" spans="1:47" x14ac:dyDescent="0.3">
      <c r="A132" t="s">
        <v>229</v>
      </c>
      <c r="L132" t="s">
        <v>247</v>
      </c>
      <c r="U132" t="s">
        <v>248</v>
      </c>
      <c r="AK132" s="2" t="s">
        <v>249</v>
      </c>
    </row>
    <row r="133" spans="1:47" x14ac:dyDescent="0.3">
      <c r="A133" t="s">
        <v>230</v>
      </c>
      <c r="L133" t="s">
        <v>250</v>
      </c>
      <c r="U133" t="s">
        <v>251</v>
      </c>
      <c r="AB133" s="1" t="s">
        <v>5</v>
      </c>
      <c r="AC133" s="2">
        <v>35</v>
      </c>
      <c r="AD133" s="2">
        <v>47</v>
      </c>
      <c r="AE133" s="2">
        <v>36</v>
      </c>
      <c r="AF133" s="2">
        <v>37</v>
      </c>
      <c r="AG133" s="2">
        <v>31</v>
      </c>
      <c r="AH133" s="2"/>
      <c r="AI133" s="2"/>
      <c r="AK133" s="1" t="s">
        <v>252</v>
      </c>
      <c r="AL133" s="2">
        <v>4</v>
      </c>
      <c r="AM133" s="2">
        <v>5</v>
      </c>
      <c r="AN133" s="2">
        <v>4</v>
      </c>
      <c r="AO133" s="2">
        <v>3</v>
      </c>
      <c r="AP133" s="2">
        <v>3</v>
      </c>
      <c r="AQ133" s="2">
        <v>5</v>
      </c>
      <c r="AR133" s="2">
        <v>3</v>
      </c>
      <c r="AS133" s="2">
        <v>3</v>
      </c>
      <c r="AT133" s="2">
        <v>5</v>
      </c>
      <c r="AU133" s="2">
        <v>3</v>
      </c>
    </row>
    <row r="134" spans="1:47" x14ac:dyDescent="0.3">
      <c r="A134" t="s">
        <v>231</v>
      </c>
      <c r="L134" t="s">
        <v>253</v>
      </c>
      <c r="U134" t="s">
        <v>254</v>
      </c>
      <c r="AC134" s="2">
        <v>28</v>
      </c>
      <c r="AD134" s="2">
        <v>31</v>
      </c>
      <c r="AE134" s="2">
        <v>40</v>
      </c>
      <c r="AF134" s="2">
        <v>34</v>
      </c>
      <c r="AG134" s="2">
        <v>37</v>
      </c>
      <c r="AH134" s="2"/>
      <c r="AI134" s="2"/>
      <c r="AL134" s="2">
        <v>5</v>
      </c>
      <c r="AM134" s="2">
        <v>4</v>
      </c>
      <c r="AN134" s="2">
        <v>3</v>
      </c>
      <c r="AO134" s="2">
        <v>4</v>
      </c>
      <c r="AP134" s="2">
        <v>4</v>
      </c>
      <c r="AQ134" s="2">
        <v>4</v>
      </c>
      <c r="AR134" s="2">
        <v>4</v>
      </c>
      <c r="AS134" s="2">
        <v>4</v>
      </c>
      <c r="AT134" s="2">
        <v>4</v>
      </c>
      <c r="AU134" s="2">
        <v>4</v>
      </c>
    </row>
    <row r="135" spans="1:47" x14ac:dyDescent="0.3">
      <c r="A135" t="s">
        <v>232</v>
      </c>
      <c r="L135" t="s">
        <v>255</v>
      </c>
      <c r="U135" t="s">
        <v>256</v>
      </c>
      <c r="AC135" s="2">
        <v>32</v>
      </c>
      <c r="AD135" s="2">
        <v>39</v>
      </c>
      <c r="AE135" s="2">
        <v>42</v>
      </c>
      <c r="AF135" s="2">
        <v>46</v>
      </c>
      <c r="AG135" s="2">
        <v>40</v>
      </c>
      <c r="AH135" s="2"/>
      <c r="AI135" s="2"/>
      <c r="AL135" s="2">
        <v>3</v>
      </c>
      <c r="AM135" s="2">
        <v>2</v>
      </c>
      <c r="AN135" s="2">
        <v>2</v>
      </c>
      <c r="AO135" s="2">
        <v>5</v>
      </c>
      <c r="AP135" s="2">
        <v>5</v>
      </c>
      <c r="AQ135" s="2">
        <v>3</v>
      </c>
      <c r="AR135" s="2">
        <v>5</v>
      </c>
      <c r="AS135" s="2">
        <v>5</v>
      </c>
      <c r="AT135" s="2">
        <v>3</v>
      </c>
      <c r="AU135" s="2">
        <v>5</v>
      </c>
    </row>
    <row r="136" spans="1:47" x14ac:dyDescent="0.3">
      <c r="A136" t="s">
        <v>56</v>
      </c>
      <c r="L136" t="s">
        <v>257</v>
      </c>
      <c r="U136" t="s">
        <v>258</v>
      </c>
      <c r="AC136" s="2">
        <v>45</v>
      </c>
      <c r="AD136" s="2">
        <v>43</v>
      </c>
      <c r="AE136" s="2">
        <v>29</v>
      </c>
      <c r="AF136" s="2">
        <v>30</v>
      </c>
      <c r="AG136" s="2">
        <v>42</v>
      </c>
      <c r="AH136" s="2"/>
      <c r="AI136" s="2"/>
      <c r="AL136" s="2">
        <v>4</v>
      </c>
      <c r="AM136" s="2">
        <v>3</v>
      </c>
      <c r="AN136" s="2">
        <v>4</v>
      </c>
      <c r="AO136" s="2">
        <v>2</v>
      </c>
      <c r="AP136" s="2">
        <v>4</v>
      </c>
      <c r="AQ136" s="2">
        <v>4</v>
      </c>
      <c r="AR136" s="2">
        <v>2</v>
      </c>
      <c r="AS136" s="2">
        <v>4</v>
      </c>
      <c r="AT136" s="2">
        <v>4</v>
      </c>
      <c r="AU136" s="2">
        <v>2</v>
      </c>
    </row>
    <row r="137" spans="1:47" x14ac:dyDescent="0.3">
      <c r="A137" t="s">
        <v>233</v>
      </c>
      <c r="L137" t="s">
        <v>259</v>
      </c>
      <c r="U137" t="s">
        <v>260</v>
      </c>
      <c r="AC137" s="2">
        <v>38</v>
      </c>
      <c r="AD137" s="2">
        <v>37</v>
      </c>
      <c r="AE137" s="2">
        <v>31</v>
      </c>
      <c r="AF137" s="2">
        <v>39</v>
      </c>
      <c r="AG137" s="2">
        <v>33</v>
      </c>
      <c r="AH137" s="2"/>
      <c r="AI137" s="2"/>
      <c r="AL137" s="2">
        <v>4</v>
      </c>
      <c r="AM137" s="2">
        <v>4</v>
      </c>
      <c r="AN137" s="2">
        <v>5</v>
      </c>
      <c r="AO137" s="2">
        <v>3</v>
      </c>
      <c r="AP137" s="2">
        <v>2</v>
      </c>
      <c r="AQ137" s="2">
        <v>5</v>
      </c>
      <c r="AR137" s="2">
        <v>3</v>
      </c>
      <c r="AS137" s="2">
        <v>2</v>
      </c>
      <c r="AT137" s="2">
        <v>5</v>
      </c>
      <c r="AU137" s="2">
        <v>3</v>
      </c>
    </row>
    <row r="138" spans="1:47" x14ac:dyDescent="0.3">
      <c r="A138" t="s">
        <v>234</v>
      </c>
      <c r="F138" s="3" t="s">
        <v>235</v>
      </c>
      <c r="L138" t="s">
        <v>261</v>
      </c>
      <c r="U138" t="s">
        <v>262</v>
      </c>
      <c r="AC138" s="2">
        <v>29</v>
      </c>
      <c r="AD138" s="2">
        <v>30</v>
      </c>
      <c r="AE138" s="2">
        <v>45</v>
      </c>
      <c r="AF138" s="2">
        <v>43</v>
      </c>
      <c r="AG138" s="2">
        <v>39</v>
      </c>
      <c r="AH138" s="2"/>
      <c r="AI138" s="2"/>
      <c r="AL138" s="2">
        <v>3</v>
      </c>
      <c r="AM138" s="2">
        <v>5</v>
      </c>
      <c r="AN138" s="2">
        <v>3</v>
      </c>
      <c r="AO138" s="2">
        <v>4</v>
      </c>
      <c r="AP138" s="2">
        <v>3</v>
      </c>
      <c r="AQ138" s="2">
        <v>3</v>
      </c>
      <c r="AR138" s="2">
        <v>4</v>
      </c>
      <c r="AS138" s="2">
        <v>3</v>
      </c>
      <c r="AT138" s="2">
        <v>3</v>
      </c>
      <c r="AU138" s="2">
        <v>4</v>
      </c>
    </row>
    <row r="139" spans="1:47" x14ac:dyDescent="0.3">
      <c r="A139" t="s">
        <v>236</v>
      </c>
      <c r="L139" t="s">
        <v>257</v>
      </c>
      <c r="U139" t="s">
        <v>263</v>
      </c>
      <c r="AC139" s="2">
        <v>42</v>
      </c>
      <c r="AD139" s="2">
        <v>34</v>
      </c>
      <c r="AE139" s="2">
        <v>38</v>
      </c>
      <c r="AF139" s="2">
        <v>28</v>
      </c>
      <c r="AG139" s="2">
        <v>28</v>
      </c>
      <c r="AH139" s="2"/>
      <c r="AI139" s="2"/>
      <c r="AL139" s="2">
        <v>2</v>
      </c>
      <c r="AM139" s="2">
        <v>3</v>
      </c>
      <c r="AN139" s="2">
        <v>4</v>
      </c>
      <c r="AO139" s="2">
        <v>4</v>
      </c>
      <c r="AP139" s="2">
        <v>4</v>
      </c>
      <c r="AQ139" s="2">
        <v>4</v>
      </c>
      <c r="AR139" s="2">
        <v>4</v>
      </c>
      <c r="AS139" s="2">
        <v>4</v>
      </c>
      <c r="AT139" s="2">
        <v>4</v>
      </c>
      <c r="AU139" s="2">
        <v>4</v>
      </c>
    </row>
    <row r="140" spans="1:47" x14ac:dyDescent="0.3">
      <c r="A140" t="s">
        <v>237</v>
      </c>
      <c r="L140" t="s">
        <v>259</v>
      </c>
      <c r="U140" t="s">
        <v>56</v>
      </c>
      <c r="AC140" s="2">
        <v>30</v>
      </c>
      <c r="AD140" s="2">
        <v>39</v>
      </c>
      <c r="AE140" s="2">
        <v>33</v>
      </c>
      <c r="AF140" s="2">
        <v>32</v>
      </c>
      <c r="AG140" s="2">
        <v>35</v>
      </c>
      <c r="AH140" s="2"/>
      <c r="AI140" s="2"/>
      <c r="AL140" s="2">
        <v>5</v>
      </c>
      <c r="AM140" s="2">
        <v>4</v>
      </c>
      <c r="AN140" s="2">
        <v>5</v>
      </c>
      <c r="AO140" s="2">
        <v>3</v>
      </c>
      <c r="AP140" s="2">
        <v>5</v>
      </c>
      <c r="AQ140" s="2">
        <v>5</v>
      </c>
      <c r="AR140" s="2">
        <v>3</v>
      </c>
      <c r="AS140" s="2">
        <v>5</v>
      </c>
      <c r="AT140" s="2">
        <v>5</v>
      </c>
      <c r="AU140" s="2">
        <v>3</v>
      </c>
    </row>
    <row r="141" spans="1:47" x14ac:dyDescent="0.3">
      <c r="A141" t="s">
        <v>238</v>
      </c>
      <c r="L141" t="s">
        <v>261</v>
      </c>
      <c r="U141" t="s">
        <v>264</v>
      </c>
      <c r="AC141" s="2">
        <v>36</v>
      </c>
      <c r="AD141" s="2">
        <v>28</v>
      </c>
      <c r="AE141" s="2">
        <v>41</v>
      </c>
      <c r="AF141" s="2">
        <v>36</v>
      </c>
      <c r="AG141" s="2">
        <v>38</v>
      </c>
      <c r="AH141" s="2"/>
      <c r="AI141" s="2"/>
      <c r="AL141" s="2">
        <v>4</v>
      </c>
      <c r="AM141" s="2">
        <v>5</v>
      </c>
      <c r="AN141" s="2">
        <v>4</v>
      </c>
      <c r="AO141" s="2">
        <v>5</v>
      </c>
      <c r="AP141" s="2">
        <v>3</v>
      </c>
      <c r="AQ141" s="2">
        <v>4</v>
      </c>
      <c r="AR141" s="2">
        <v>5</v>
      </c>
      <c r="AS141" s="2">
        <v>3</v>
      </c>
      <c r="AT141" s="2">
        <v>4</v>
      </c>
      <c r="AU141" s="2">
        <v>5</v>
      </c>
    </row>
    <row r="142" spans="1:47" x14ac:dyDescent="0.3">
      <c r="A142" t="s">
        <v>239</v>
      </c>
      <c r="L142" t="s">
        <v>265</v>
      </c>
      <c r="U142" t="s">
        <v>266</v>
      </c>
      <c r="AC142" s="2">
        <v>41</v>
      </c>
      <c r="AD142" s="2">
        <v>33</v>
      </c>
      <c r="AE142" s="2">
        <v>35</v>
      </c>
      <c r="AF142" s="2">
        <v>29</v>
      </c>
      <c r="AG142" s="2">
        <v>43</v>
      </c>
      <c r="AH142" s="2"/>
      <c r="AI142" s="2"/>
      <c r="AL142" s="2">
        <v>3</v>
      </c>
      <c r="AM142" s="2">
        <v>3</v>
      </c>
      <c r="AN142" s="2">
        <v>3</v>
      </c>
      <c r="AO142" s="2">
        <v>4</v>
      </c>
      <c r="AP142" s="2">
        <v>4</v>
      </c>
      <c r="AQ142" s="2">
        <v>3</v>
      </c>
      <c r="AR142" s="2">
        <v>4</v>
      </c>
      <c r="AS142" s="2">
        <v>4</v>
      </c>
      <c r="AT142" s="2">
        <v>3</v>
      </c>
      <c r="AU142" s="2">
        <v>4</v>
      </c>
    </row>
    <row r="143" spans="1:47" x14ac:dyDescent="0.3">
      <c r="A143" s="3" t="s">
        <v>129</v>
      </c>
      <c r="L143" t="s">
        <v>56</v>
      </c>
      <c r="U143" t="s">
        <v>267</v>
      </c>
    </row>
    <row r="144" spans="1:47" x14ac:dyDescent="0.3">
      <c r="B144" s="2" t="s">
        <v>240</v>
      </c>
      <c r="C144" s="2" t="s">
        <v>207</v>
      </c>
      <c r="L144" t="s">
        <v>268</v>
      </c>
      <c r="U144" t="s">
        <v>269</v>
      </c>
    </row>
    <row r="145" spans="2:23" x14ac:dyDescent="0.3">
      <c r="B145" s="2" t="s">
        <v>156</v>
      </c>
      <c r="C145" s="2">
        <v>30</v>
      </c>
      <c r="L145" t="s">
        <v>270</v>
      </c>
      <c r="U145" t="s">
        <v>266</v>
      </c>
    </row>
    <row r="146" spans="2:23" x14ac:dyDescent="0.3">
      <c r="B146" s="2" t="s">
        <v>157</v>
      </c>
      <c r="C146" s="2">
        <v>40</v>
      </c>
      <c r="L146" t="s">
        <v>271</v>
      </c>
      <c r="U146" t="s">
        <v>272</v>
      </c>
    </row>
    <row r="147" spans="2:23" x14ac:dyDescent="0.3">
      <c r="B147" s="2" t="s">
        <v>158</v>
      </c>
      <c r="C147" s="2">
        <v>20</v>
      </c>
      <c r="L147" t="s">
        <v>273</v>
      </c>
      <c r="U147" t="s">
        <v>274</v>
      </c>
    </row>
    <row r="148" spans="2:23" x14ac:dyDescent="0.3">
      <c r="B148" s="2" t="s">
        <v>169</v>
      </c>
      <c r="C148" s="2">
        <v>10</v>
      </c>
      <c r="L148" t="s">
        <v>275</v>
      </c>
      <c r="U148" t="s">
        <v>276</v>
      </c>
    </row>
    <row r="149" spans="2:23" x14ac:dyDescent="0.3">
      <c r="B149" s="2" t="s">
        <v>170</v>
      </c>
      <c r="C149" s="2">
        <v>45</v>
      </c>
      <c r="L149" t="s">
        <v>277</v>
      </c>
      <c r="U149" s="3" t="s">
        <v>129</v>
      </c>
    </row>
    <row r="150" spans="2:23" x14ac:dyDescent="0.3">
      <c r="B150" s="2" t="s">
        <v>241</v>
      </c>
      <c r="C150" s="2">
        <v>25</v>
      </c>
      <c r="L150" s="3" t="s">
        <v>129</v>
      </c>
      <c r="V150" s="1" t="s">
        <v>278</v>
      </c>
      <c r="W150" s="2">
        <f>AVERAGE(AC133:AG142)</f>
        <v>36.14</v>
      </c>
    </row>
    <row r="151" spans="2:23" x14ac:dyDescent="0.3">
      <c r="B151" s="2" t="s">
        <v>242</v>
      </c>
      <c r="C151" s="2">
        <v>30</v>
      </c>
      <c r="M151" s="1" t="s">
        <v>3</v>
      </c>
      <c r="N151" s="2" cm="1">
        <f t="array" ref="N151">_xlfn.MODE.MULT(AL133:AT142)</f>
        <v>4</v>
      </c>
      <c r="V151" s="1" t="s">
        <v>204</v>
      </c>
      <c r="W151" s="2">
        <f>MAX(AC133:AG142)</f>
        <v>47</v>
      </c>
    </row>
    <row r="152" spans="2:23" x14ac:dyDescent="0.3">
      <c r="B152" s="2"/>
      <c r="C152" s="2"/>
      <c r="M152" s="9" t="s">
        <v>279</v>
      </c>
      <c r="N152" s="9" t="s">
        <v>207</v>
      </c>
      <c r="V152" s="1" t="s">
        <v>205</v>
      </c>
      <c r="W152" s="2">
        <f>MIN(AC133:AG142)</f>
        <v>28</v>
      </c>
    </row>
    <row r="153" spans="2:23" x14ac:dyDescent="0.3">
      <c r="B153" s="9" t="s">
        <v>206</v>
      </c>
      <c r="C153" s="9" t="s">
        <v>207</v>
      </c>
      <c r="M153" s="9">
        <v>1</v>
      </c>
      <c r="N153" s="9" cm="1">
        <f t="array" ref="N153:N158">FREQUENCY(AL133:AU142,M153:M157)</f>
        <v>0</v>
      </c>
    </row>
    <row r="154" spans="2:23" x14ac:dyDescent="0.3">
      <c r="B154" s="9">
        <v>10</v>
      </c>
      <c r="C154" s="9" cm="1">
        <f t="array" ref="C154:C159">FREQUENCY(C145:C151,B154:B158)</f>
        <v>1</v>
      </c>
      <c r="M154" s="9">
        <v>2</v>
      </c>
      <c r="N154" s="9">
        <v>8</v>
      </c>
      <c r="V154" s="9" t="s">
        <v>206</v>
      </c>
      <c r="W154" s="9" t="s">
        <v>207</v>
      </c>
    </row>
    <row r="155" spans="2:23" x14ac:dyDescent="0.3">
      <c r="B155" s="9">
        <v>20</v>
      </c>
      <c r="C155" s="9">
        <v>1</v>
      </c>
      <c r="M155" s="9">
        <v>3</v>
      </c>
      <c r="N155" s="9">
        <v>30</v>
      </c>
      <c r="V155" s="9">
        <v>25</v>
      </c>
      <c r="W155" s="9" cm="1">
        <f t="array" ref="W155:W161">FREQUENCY(AC133:AG142,V155:V160)</f>
        <v>0</v>
      </c>
    </row>
    <row r="156" spans="2:23" x14ac:dyDescent="0.3">
      <c r="B156" s="9">
        <v>30</v>
      </c>
      <c r="C156" s="9">
        <v>3</v>
      </c>
      <c r="M156" s="9">
        <v>4</v>
      </c>
      <c r="N156" s="9">
        <v>39</v>
      </c>
      <c r="V156" s="9">
        <v>30</v>
      </c>
      <c r="W156" s="9">
        <v>10</v>
      </c>
    </row>
    <row r="157" spans="2:23" x14ac:dyDescent="0.3">
      <c r="B157" s="9">
        <v>40</v>
      </c>
      <c r="C157" s="9">
        <v>1</v>
      </c>
      <c r="M157" s="9">
        <v>5</v>
      </c>
      <c r="N157" s="9">
        <v>23</v>
      </c>
      <c r="V157" s="9">
        <v>35</v>
      </c>
      <c r="W157" s="9">
        <v>13</v>
      </c>
    </row>
    <row r="158" spans="2:23" x14ac:dyDescent="0.3">
      <c r="B158" s="9">
        <v>50</v>
      </c>
      <c r="C158" s="9">
        <v>1</v>
      </c>
      <c r="N158">
        <v>0</v>
      </c>
      <c r="V158" s="9">
        <v>40</v>
      </c>
      <c r="W158" s="9">
        <v>15</v>
      </c>
    </row>
    <row r="159" spans="2:23" x14ac:dyDescent="0.3">
      <c r="B159" s="9"/>
      <c r="C159" s="9">
        <v>0</v>
      </c>
      <c r="V159" s="9">
        <v>45</v>
      </c>
      <c r="W159" s="9">
        <v>10</v>
      </c>
    </row>
    <row r="160" spans="2:23" x14ac:dyDescent="0.3">
      <c r="B160" s="2"/>
      <c r="C160" s="2"/>
      <c r="V160" s="9">
        <v>50</v>
      </c>
      <c r="W160" s="9">
        <v>2</v>
      </c>
    </row>
    <row r="161" spans="2:23" x14ac:dyDescent="0.3">
      <c r="B161" s="2"/>
      <c r="C161" s="2"/>
      <c r="V161" s="2"/>
      <c r="W161" s="2">
        <v>0</v>
      </c>
    </row>
    <row r="162" spans="2:23" x14ac:dyDescent="0.3">
      <c r="C162" s="2"/>
      <c r="V162" s="2"/>
      <c r="W162" s="2"/>
    </row>
    <row r="177" spans="1:39" x14ac:dyDescent="0.3">
      <c r="C177" s="2"/>
      <c r="U177" s="2"/>
      <c r="V177" s="2"/>
    </row>
    <row r="178" spans="1:39" x14ac:dyDescent="0.3">
      <c r="A178" t="s">
        <v>280</v>
      </c>
      <c r="K178" t="s">
        <v>281</v>
      </c>
      <c r="U178" s="2"/>
      <c r="V178" s="2"/>
    </row>
    <row r="179" spans="1:39" x14ac:dyDescent="0.3">
      <c r="A179" t="s">
        <v>282</v>
      </c>
      <c r="K179" t="s">
        <v>283</v>
      </c>
      <c r="U179" s="2"/>
      <c r="V179" s="2"/>
    </row>
    <row r="180" spans="1:39" x14ac:dyDescent="0.3">
      <c r="A180" t="s">
        <v>5</v>
      </c>
      <c r="K180" t="s">
        <v>5</v>
      </c>
      <c r="U180" s="2"/>
      <c r="V180" s="2"/>
    </row>
    <row r="181" spans="1:39" x14ac:dyDescent="0.3">
      <c r="A181" t="s">
        <v>284</v>
      </c>
      <c r="K181" t="s">
        <v>285</v>
      </c>
      <c r="R181" s="2" t="s">
        <v>286</v>
      </c>
      <c r="S181" s="2" t="s">
        <v>287</v>
      </c>
      <c r="T181" s="2" t="s">
        <v>288</v>
      </c>
      <c r="U181" s="2"/>
      <c r="V181" s="2"/>
    </row>
    <row r="182" spans="1:39" x14ac:dyDescent="0.3">
      <c r="A182" t="s">
        <v>289</v>
      </c>
      <c r="K182" t="s">
        <v>290</v>
      </c>
      <c r="Q182" s="1" t="s">
        <v>5</v>
      </c>
      <c r="R182" s="2">
        <v>45</v>
      </c>
      <c r="S182" s="2">
        <v>32</v>
      </c>
      <c r="T182" s="2">
        <v>40</v>
      </c>
      <c r="U182" s="2"/>
      <c r="V182" s="2"/>
    </row>
    <row r="183" spans="1:39" x14ac:dyDescent="0.3">
      <c r="A183" t="s">
        <v>291</v>
      </c>
      <c r="K183" t="s">
        <v>292</v>
      </c>
      <c r="R183" s="2">
        <v>35</v>
      </c>
      <c r="S183" s="2">
        <v>28</v>
      </c>
      <c r="T183" s="2">
        <v>39</v>
      </c>
    </row>
    <row r="184" spans="1:39" x14ac:dyDescent="0.3">
      <c r="A184" t="s">
        <v>293</v>
      </c>
      <c r="K184" t="s">
        <v>294</v>
      </c>
      <c r="R184" s="2">
        <v>40</v>
      </c>
      <c r="S184" s="2">
        <v>30</v>
      </c>
      <c r="T184" s="2">
        <v>42</v>
      </c>
    </row>
    <row r="185" spans="1:39" x14ac:dyDescent="0.3">
      <c r="A185" t="s">
        <v>295</v>
      </c>
      <c r="K185" t="s">
        <v>296</v>
      </c>
      <c r="R185" s="2">
        <v>38</v>
      </c>
      <c r="S185" s="2">
        <v>34</v>
      </c>
      <c r="T185" s="2">
        <v>41</v>
      </c>
    </row>
    <row r="186" spans="1:39" x14ac:dyDescent="0.3">
      <c r="A186" t="s">
        <v>293</v>
      </c>
      <c r="K186" t="s">
        <v>56</v>
      </c>
      <c r="R186" s="2">
        <v>42</v>
      </c>
      <c r="S186" s="2">
        <v>33</v>
      </c>
      <c r="T186" s="2">
        <v>38</v>
      </c>
    </row>
    <row r="187" spans="1:39" x14ac:dyDescent="0.3">
      <c r="A187" t="s">
        <v>295</v>
      </c>
      <c r="K187" t="s">
        <v>297</v>
      </c>
      <c r="R187" s="2">
        <v>37</v>
      </c>
      <c r="S187" s="2">
        <v>35</v>
      </c>
      <c r="T187" s="2">
        <v>43</v>
      </c>
    </row>
    <row r="188" spans="1:39" x14ac:dyDescent="0.3">
      <c r="A188" t="s">
        <v>293</v>
      </c>
      <c r="K188" t="s">
        <v>298</v>
      </c>
      <c r="R188" s="2">
        <v>39</v>
      </c>
      <c r="S188" s="2">
        <v>31</v>
      </c>
      <c r="T188" s="2">
        <v>45</v>
      </c>
    </row>
    <row r="189" spans="1:39" x14ac:dyDescent="0.3">
      <c r="A189" t="s">
        <v>295</v>
      </c>
      <c r="K189" t="s">
        <v>299</v>
      </c>
      <c r="R189" s="2">
        <v>43</v>
      </c>
      <c r="S189" s="2">
        <v>29</v>
      </c>
      <c r="T189" s="2">
        <v>44</v>
      </c>
    </row>
    <row r="190" spans="1:39" x14ac:dyDescent="0.3">
      <c r="A190" t="s">
        <v>293</v>
      </c>
      <c r="K190" t="s">
        <v>300</v>
      </c>
      <c r="R190" s="2">
        <v>44</v>
      </c>
      <c r="S190" s="2">
        <v>36</v>
      </c>
      <c r="T190" s="2">
        <v>41</v>
      </c>
      <c r="Z190" s="2" t="s">
        <v>301</v>
      </c>
    </row>
    <row r="191" spans="1:39" x14ac:dyDescent="0.3">
      <c r="A191" t="s">
        <v>302</v>
      </c>
      <c r="K191" t="s">
        <v>303</v>
      </c>
      <c r="R191" s="2">
        <v>41</v>
      </c>
      <c r="S191" s="2">
        <v>37</v>
      </c>
      <c r="T191" s="2">
        <v>37</v>
      </c>
      <c r="Z191" s="1" t="s">
        <v>5</v>
      </c>
      <c r="AA191" s="2">
        <v>125</v>
      </c>
      <c r="AB191" s="2">
        <v>118</v>
      </c>
      <c r="AC191" s="2">
        <v>136</v>
      </c>
      <c r="AD191" s="2">
        <v>130</v>
      </c>
      <c r="AE191" s="2">
        <v>136</v>
      </c>
      <c r="AF191" s="2">
        <v>130</v>
      </c>
      <c r="AG191" s="2"/>
      <c r="AH191" s="2"/>
      <c r="AI191" s="2">
        <v>136</v>
      </c>
      <c r="AJ191" s="2">
        <v>130</v>
      </c>
      <c r="AK191" s="2">
        <v>136</v>
      </c>
      <c r="AL191" s="2">
        <v>130</v>
      </c>
      <c r="AM191" s="2"/>
    </row>
    <row r="192" spans="1:39" x14ac:dyDescent="0.3">
      <c r="A192" t="s">
        <v>56</v>
      </c>
      <c r="K192" t="s">
        <v>304</v>
      </c>
      <c r="AA192" s="2">
        <v>148</v>
      </c>
      <c r="AB192" s="2">
        <v>125</v>
      </c>
      <c r="AC192" s="2">
        <v>127</v>
      </c>
      <c r="AD192" s="2">
        <v>134</v>
      </c>
      <c r="AE192" s="2">
        <v>127</v>
      </c>
      <c r="AF192" s="2">
        <v>134</v>
      </c>
      <c r="AG192" s="2"/>
      <c r="AH192" s="2"/>
      <c r="AI192" s="2">
        <v>127</v>
      </c>
      <c r="AJ192" s="2">
        <v>134</v>
      </c>
      <c r="AK192" s="2">
        <v>127</v>
      </c>
      <c r="AL192" s="2">
        <v>134</v>
      </c>
      <c r="AM192" s="2"/>
    </row>
    <row r="193" spans="1:39" x14ac:dyDescent="0.3">
      <c r="A193" t="s">
        <v>305</v>
      </c>
      <c r="K193" t="s">
        <v>306</v>
      </c>
      <c r="AA193" s="2">
        <v>137</v>
      </c>
      <c r="AB193" s="2">
        <v>132</v>
      </c>
      <c r="AC193" s="2">
        <v>130</v>
      </c>
      <c r="AD193" s="2">
        <v>141</v>
      </c>
      <c r="AE193" s="2">
        <v>130</v>
      </c>
      <c r="AF193" s="2">
        <v>141</v>
      </c>
      <c r="AG193" s="2"/>
      <c r="AH193" s="2"/>
      <c r="AI193" s="2">
        <v>130</v>
      </c>
      <c r="AJ193" s="2">
        <v>141</v>
      </c>
      <c r="AK193" s="2">
        <v>130</v>
      </c>
      <c r="AL193" s="2">
        <v>141</v>
      </c>
      <c r="AM193" s="2"/>
    </row>
    <row r="194" spans="1:39" x14ac:dyDescent="0.3">
      <c r="A194" t="s">
        <v>307</v>
      </c>
      <c r="K194" t="s">
        <v>308</v>
      </c>
      <c r="AA194" s="2">
        <v>120</v>
      </c>
      <c r="AB194" s="2">
        <v>136</v>
      </c>
      <c r="AC194" s="2">
        <v>122</v>
      </c>
      <c r="AD194" s="2">
        <v>119</v>
      </c>
      <c r="AE194" s="2">
        <v>122</v>
      </c>
      <c r="AF194" s="2">
        <v>119</v>
      </c>
      <c r="AG194" s="2"/>
      <c r="AH194" s="2"/>
      <c r="AI194" s="2">
        <v>122</v>
      </c>
      <c r="AJ194" s="2">
        <v>119</v>
      </c>
      <c r="AK194" s="2">
        <v>122</v>
      </c>
      <c r="AL194" s="2">
        <v>119</v>
      </c>
      <c r="AM194" s="2"/>
    </row>
    <row r="195" spans="1:39" x14ac:dyDescent="0.3">
      <c r="A195" t="s">
        <v>309</v>
      </c>
      <c r="K195" t="s">
        <v>310</v>
      </c>
      <c r="AA195" s="2">
        <v>135</v>
      </c>
      <c r="AB195" s="2">
        <v>128</v>
      </c>
      <c r="AC195" s="2">
        <v>125</v>
      </c>
      <c r="AD195" s="2">
        <v>125</v>
      </c>
      <c r="AE195" s="2">
        <v>125</v>
      </c>
      <c r="AF195" s="2">
        <v>125</v>
      </c>
      <c r="AG195" s="2"/>
      <c r="AH195" s="2"/>
      <c r="AI195" s="2">
        <v>125</v>
      </c>
      <c r="AJ195" s="2">
        <v>125</v>
      </c>
      <c r="AK195" s="2">
        <v>125</v>
      </c>
      <c r="AL195" s="2">
        <v>125</v>
      </c>
      <c r="AM195" s="2"/>
    </row>
    <row r="196" spans="1:39" x14ac:dyDescent="0.3">
      <c r="A196" t="s">
        <v>311</v>
      </c>
      <c r="K196" s="3" t="s">
        <v>129</v>
      </c>
      <c r="N196" s="11" t="s">
        <v>312</v>
      </c>
      <c r="O196" s="7" t="s">
        <v>313</v>
      </c>
      <c r="AA196" s="2">
        <v>132</v>
      </c>
      <c r="AB196" s="2">
        <v>123</v>
      </c>
      <c r="AC196" s="2">
        <v>133</v>
      </c>
      <c r="AD196" s="2">
        <v>131</v>
      </c>
      <c r="AE196" s="2">
        <v>133</v>
      </c>
      <c r="AF196" s="2">
        <v>131</v>
      </c>
      <c r="AG196" s="2"/>
      <c r="AH196" s="2"/>
      <c r="AI196" s="2">
        <v>133</v>
      </c>
      <c r="AJ196" s="2">
        <v>131</v>
      </c>
      <c r="AK196" s="2">
        <v>133</v>
      </c>
      <c r="AL196" s="2">
        <v>131</v>
      </c>
      <c r="AM196" s="2"/>
    </row>
    <row r="197" spans="1:39" x14ac:dyDescent="0.3">
      <c r="A197" t="s">
        <v>314</v>
      </c>
      <c r="M197" s="1" t="s">
        <v>315</v>
      </c>
      <c r="N197" s="2">
        <f>AVERAGE(R182:R191)</f>
        <v>40.4</v>
      </c>
      <c r="O197" s="2">
        <f>MAX(R182:R191)-MIN(R182:R191)</f>
        <v>10</v>
      </c>
      <c r="AA197" s="2">
        <v>145</v>
      </c>
      <c r="AB197" s="2">
        <v>132</v>
      </c>
      <c r="AC197" s="2">
        <v>140</v>
      </c>
      <c r="AD197" s="2">
        <v>136</v>
      </c>
      <c r="AE197" s="2">
        <v>140</v>
      </c>
      <c r="AF197" s="2">
        <v>136</v>
      </c>
      <c r="AG197" s="2"/>
      <c r="AH197" s="2"/>
      <c r="AI197" s="2">
        <v>140</v>
      </c>
      <c r="AJ197" s="2">
        <v>136</v>
      </c>
      <c r="AK197" s="2">
        <v>140</v>
      </c>
      <c r="AL197" s="2">
        <v>136</v>
      </c>
      <c r="AM197" s="2"/>
    </row>
    <row r="198" spans="1:39" x14ac:dyDescent="0.3">
      <c r="A198" t="s">
        <v>316</v>
      </c>
      <c r="M198" s="1" t="s">
        <v>317</v>
      </c>
      <c r="N198" s="2">
        <f>AVERAGE(S182:S191)</f>
        <v>32.5</v>
      </c>
      <c r="O198" s="2">
        <f>MAX(S182:S191)-MIN(S182:S191)</f>
        <v>9</v>
      </c>
      <c r="AA198" s="2">
        <v>122</v>
      </c>
      <c r="AB198" s="2">
        <v>138</v>
      </c>
      <c r="AC198" s="2">
        <v>126</v>
      </c>
      <c r="AD198" s="2">
        <v>128</v>
      </c>
      <c r="AE198" s="2">
        <v>126</v>
      </c>
      <c r="AF198" s="2">
        <v>128</v>
      </c>
      <c r="AG198" s="2"/>
      <c r="AH198" s="2"/>
      <c r="AI198" s="2">
        <v>126</v>
      </c>
      <c r="AJ198" s="2">
        <v>128</v>
      </c>
      <c r="AK198" s="2">
        <v>126</v>
      </c>
      <c r="AL198" s="2">
        <v>128</v>
      </c>
      <c r="AM198" s="2"/>
    </row>
    <row r="199" spans="1:39" x14ac:dyDescent="0.3">
      <c r="A199" t="s">
        <v>318</v>
      </c>
      <c r="M199" s="1" t="s">
        <v>319</v>
      </c>
      <c r="N199" s="2">
        <f>AVERAGE(T182:T191)</f>
        <v>41</v>
      </c>
      <c r="O199" s="2">
        <f>MAX(T182:T191)-MIN(T182:T191)</f>
        <v>8</v>
      </c>
      <c r="AA199" s="2">
        <v>130</v>
      </c>
      <c r="AB199" s="2">
        <v>126</v>
      </c>
      <c r="AC199" s="2">
        <v>133</v>
      </c>
      <c r="AD199" s="2">
        <v>124</v>
      </c>
      <c r="AE199" s="2">
        <v>133</v>
      </c>
      <c r="AF199" s="2">
        <v>124</v>
      </c>
      <c r="AG199" s="2"/>
      <c r="AH199" s="2"/>
      <c r="AI199" s="2">
        <v>133</v>
      </c>
      <c r="AJ199" s="2">
        <v>124</v>
      </c>
      <c r="AK199" s="2">
        <v>133</v>
      </c>
      <c r="AL199" s="2">
        <v>124</v>
      </c>
      <c r="AM199" s="2"/>
    </row>
    <row r="200" spans="1:39" x14ac:dyDescent="0.3">
      <c r="A200" s="3" t="s">
        <v>129</v>
      </c>
      <c r="B200" t="s">
        <v>320</v>
      </c>
      <c r="C200" s="2">
        <f>MEDIAN(AA191:AL200)</f>
        <v>130.5</v>
      </c>
      <c r="AA200" s="2">
        <v>141</v>
      </c>
      <c r="AB200" s="2">
        <v>129</v>
      </c>
      <c r="AC200" s="2">
        <v>135</v>
      </c>
      <c r="AD200" s="2">
        <v>132</v>
      </c>
      <c r="AE200" s="2">
        <v>135</v>
      </c>
      <c r="AF200" s="2">
        <v>132</v>
      </c>
      <c r="AG200" s="2"/>
      <c r="AH200" s="2"/>
      <c r="AI200" s="2">
        <v>135</v>
      </c>
      <c r="AJ200" s="2">
        <v>132</v>
      </c>
      <c r="AK200" s="2">
        <v>135</v>
      </c>
      <c r="AL200" s="2">
        <v>132</v>
      </c>
      <c r="AM200" s="2"/>
    </row>
    <row r="201" spans="1:39" x14ac:dyDescent="0.3">
      <c r="B201" s="9" t="s">
        <v>206</v>
      </c>
      <c r="C201" s="9" t="s">
        <v>207</v>
      </c>
    </row>
    <row r="202" spans="1:39" x14ac:dyDescent="0.3">
      <c r="B202" s="9">
        <v>115</v>
      </c>
      <c r="C202" s="9" cm="1">
        <f t="array" ref="C202:C210">FREQUENCY(AA191:AL200,B202:B209)</f>
        <v>0</v>
      </c>
    </row>
    <row r="203" spans="1:39" x14ac:dyDescent="0.3">
      <c r="B203" s="9">
        <v>120</v>
      </c>
      <c r="C203" s="9">
        <v>6</v>
      </c>
    </row>
    <row r="204" spans="1:39" x14ac:dyDescent="0.3">
      <c r="B204" s="9">
        <v>125</v>
      </c>
      <c r="C204" s="9">
        <v>20</v>
      </c>
    </row>
    <row r="205" spans="1:39" x14ac:dyDescent="0.3">
      <c r="B205" s="9">
        <v>130</v>
      </c>
      <c r="C205" s="9">
        <v>24</v>
      </c>
    </row>
    <row r="206" spans="1:39" x14ac:dyDescent="0.3">
      <c r="B206" s="9">
        <v>135</v>
      </c>
      <c r="C206" s="9">
        <v>28</v>
      </c>
    </row>
    <row r="207" spans="1:39" x14ac:dyDescent="0.3">
      <c r="B207" s="9">
        <v>140</v>
      </c>
      <c r="C207" s="9">
        <v>15</v>
      </c>
    </row>
    <row r="208" spans="1:39" x14ac:dyDescent="0.3">
      <c r="B208" s="9">
        <v>145</v>
      </c>
      <c r="C208" s="9">
        <v>6</v>
      </c>
      <c r="E208" s="2" t="s">
        <v>204</v>
      </c>
      <c r="F208" s="2">
        <f>MAX(AA191:AL200)</f>
        <v>148</v>
      </c>
    </row>
    <row r="209" spans="1:45" x14ac:dyDescent="0.3">
      <c r="B209" s="9">
        <v>150</v>
      </c>
      <c r="C209" s="9">
        <v>1</v>
      </c>
      <c r="E209" s="2" t="s">
        <v>205</v>
      </c>
      <c r="F209" s="2">
        <f>MIN(AA191:AL200)</f>
        <v>118</v>
      </c>
    </row>
    <row r="210" spans="1:45" x14ac:dyDescent="0.3">
      <c r="C210">
        <v>0</v>
      </c>
    </row>
    <row r="211" spans="1:45" ht="18" x14ac:dyDescent="0.35">
      <c r="A211" s="5" t="s">
        <v>321</v>
      </c>
    </row>
    <row r="212" spans="1:45" x14ac:dyDescent="0.3">
      <c r="A212" t="s">
        <v>322</v>
      </c>
      <c r="K212" t="s">
        <v>323</v>
      </c>
      <c r="T212" t="s">
        <v>324</v>
      </c>
    </row>
    <row r="213" spans="1:45" x14ac:dyDescent="0.3">
      <c r="A213" t="s">
        <v>325</v>
      </c>
      <c r="K213" t="s">
        <v>326</v>
      </c>
      <c r="T213" t="s">
        <v>327</v>
      </c>
    </row>
    <row r="214" spans="1:45" x14ac:dyDescent="0.3">
      <c r="A214" t="s">
        <v>5</v>
      </c>
      <c r="K214" t="s">
        <v>5</v>
      </c>
      <c r="T214" t="s">
        <v>5</v>
      </c>
    </row>
    <row r="215" spans="1:45" x14ac:dyDescent="0.3">
      <c r="A215" t="s">
        <v>328</v>
      </c>
      <c r="K215" t="s">
        <v>329</v>
      </c>
      <c r="T215" t="s">
        <v>330</v>
      </c>
      <c r="AI215" s="8" t="s">
        <v>331</v>
      </c>
    </row>
    <row r="216" spans="1:45" x14ac:dyDescent="0.3">
      <c r="A216" t="s">
        <v>332</v>
      </c>
      <c r="E216" s="1" t="s">
        <v>5</v>
      </c>
      <c r="F216" s="2">
        <v>-2.5</v>
      </c>
      <c r="G216" s="2">
        <v>-0.7</v>
      </c>
      <c r="H216" s="2">
        <v>1.9</v>
      </c>
      <c r="I216" s="2">
        <v>-1.8</v>
      </c>
      <c r="J216" s="2">
        <v>-1</v>
      </c>
      <c r="K216" t="s">
        <v>333</v>
      </c>
      <c r="T216" t="s">
        <v>250</v>
      </c>
      <c r="W216" s="1" t="s">
        <v>5</v>
      </c>
      <c r="X216" s="2">
        <v>4</v>
      </c>
      <c r="Y216" s="2">
        <v>5</v>
      </c>
      <c r="Z216" s="2">
        <v>3</v>
      </c>
      <c r="AA216" s="2">
        <v>4</v>
      </c>
      <c r="AB216" s="2">
        <v>4</v>
      </c>
      <c r="AC216" s="2">
        <v>3</v>
      </c>
      <c r="AD216" s="2">
        <v>2</v>
      </c>
      <c r="AE216" s="2">
        <v>5</v>
      </c>
      <c r="AF216" s="2">
        <v>4</v>
      </c>
      <c r="AG216" s="2">
        <v>3</v>
      </c>
      <c r="AH216" s="2"/>
      <c r="AI216" s="1" t="s">
        <v>5</v>
      </c>
      <c r="AJ216" s="2">
        <v>2.5</v>
      </c>
      <c r="AK216" s="2">
        <v>4.8</v>
      </c>
      <c r="AL216" s="2">
        <v>3.2</v>
      </c>
      <c r="AM216" s="2">
        <v>2.1</v>
      </c>
      <c r="AN216" s="2">
        <v>4.5</v>
      </c>
      <c r="AO216" s="2">
        <v>2.9</v>
      </c>
      <c r="AP216" s="2">
        <v>2.2999999999999998</v>
      </c>
      <c r="AQ216" s="2">
        <v>3.1</v>
      </c>
      <c r="AR216" s="2">
        <v>4.2</v>
      </c>
      <c r="AS216" s="2">
        <v>3.9</v>
      </c>
    </row>
    <row r="217" spans="1:45" x14ac:dyDescent="0.3">
      <c r="A217" t="s">
        <v>334</v>
      </c>
      <c r="F217" s="2">
        <v>1.3</v>
      </c>
      <c r="G217" s="2">
        <v>1.2</v>
      </c>
      <c r="H217" s="2">
        <v>-1.1000000000000001</v>
      </c>
      <c r="I217" s="2">
        <v>1.5</v>
      </c>
      <c r="J217" s="2">
        <v>1.7</v>
      </c>
      <c r="K217" t="s">
        <v>335</v>
      </c>
      <c r="T217" t="s">
        <v>253</v>
      </c>
      <c r="X217" s="2">
        <v>5</v>
      </c>
      <c r="Y217" s="2">
        <v>4</v>
      </c>
      <c r="Z217" s="2">
        <v>2</v>
      </c>
      <c r="AA217" s="2">
        <v>3</v>
      </c>
      <c r="AB217" s="2">
        <v>4</v>
      </c>
      <c r="AC217" s="2">
        <v>5</v>
      </c>
      <c r="AD217" s="2">
        <v>3</v>
      </c>
      <c r="AE217" s="2">
        <v>4</v>
      </c>
      <c r="AF217" s="2">
        <v>5</v>
      </c>
      <c r="AG217" s="2">
        <v>3</v>
      </c>
      <c r="AH217" s="2"/>
      <c r="AJ217" s="2">
        <v>2.8</v>
      </c>
      <c r="AK217" s="2">
        <v>4.0999999999999996</v>
      </c>
      <c r="AL217" s="2">
        <v>2.6</v>
      </c>
      <c r="AM217" s="2">
        <v>2.4</v>
      </c>
      <c r="AN217" s="2">
        <v>4.7</v>
      </c>
      <c r="AO217" s="2">
        <v>3.3</v>
      </c>
      <c r="AP217" s="2">
        <v>2.7</v>
      </c>
      <c r="AQ217" s="2">
        <v>3</v>
      </c>
      <c r="AR217" s="2">
        <v>4.3</v>
      </c>
      <c r="AS217" s="2">
        <v>3.7</v>
      </c>
    </row>
    <row r="218" spans="1:45" x14ac:dyDescent="0.3">
      <c r="A218" t="s">
        <v>336</v>
      </c>
      <c r="F218" s="2">
        <v>-0.8</v>
      </c>
      <c r="G218" s="2">
        <v>-1.5</v>
      </c>
      <c r="H218" s="2">
        <v>-0.4</v>
      </c>
      <c r="I218" s="2">
        <v>-0.2</v>
      </c>
      <c r="J218" s="2">
        <v>-0.9</v>
      </c>
      <c r="K218" t="s">
        <v>337</v>
      </c>
      <c r="T218" t="s">
        <v>255</v>
      </c>
      <c r="X218" s="2">
        <v>4</v>
      </c>
      <c r="Y218" s="2">
        <v>3</v>
      </c>
      <c r="Z218" s="2">
        <v>2</v>
      </c>
      <c r="AA218" s="2">
        <v>4</v>
      </c>
      <c r="AB218" s="2">
        <v>5</v>
      </c>
      <c r="AC218" s="2">
        <v>3</v>
      </c>
      <c r="AD218" s="2">
        <v>4</v>
      </c>
      <c r="AE218" s="2">
        <v>5</v>
      </c>
      <c r="AF218" s="2">
        <v>4</v>
      </c>
      <c r="AG218" s="2">
        <v>3</v>
      </c>
      <c r="AH218" s="2"/>
      <c r="AJ218" s="2">
        <v>2.2000000000000002</v>
      </c>
      <c r="AK218" s="2">
        <v>3.6</v>
      </c>
      <c r="AL218" s="2">
        <v>4</v>
      </c>
      <c r="AM218" s="2">
        <v>2.7</v>
      </c>
      <c r="AN218" s="2">
        <v>3.8</v>
      </c>
      <c r="AO218" s="2">
        <v>3.5</v>
      </c>
      <c r="AP218" s="2">
        <v>3.2</v>
      </c>
      <c r="AQ218" s="2">
        <v>4.4000000000000004</v>
      </c>
      <c r="AR218" s="2">
        <v>2</v>
      </c>
      <c r="AS218" s="2">
        <v>3.4</v>
      </c>
    </row>
    <row r="219" spans="1:45" x14ac:dyDescent="0.3">
      <c r="A219" t="s">
        <v>338</v>
      </c>
      <c r="F219" s="2">
        <v>-1.9</v>
      </c>
      <c r="G219" s="2">
        <v>-0.3</v>
      </c>
      <c r="H219" s="2">
        <v>2.2000000000000002</v>
      </c>
      <c r="I219" s="2">
        <v>-2.1</v>
      </c>
      <c r="J219" s="2">
        <v>-2</v>
      </c>
      <c r="K219" t="s">
        <v>339</v>
      </c>
      <c r="T219" t="s">
        <v>257</v>
      </c>
      <c r="X219" s="2">
        <v>3</v>
      </c>
      <c r="Y219" s="2">
        <v>4</v>
      </c>
      <c r="Z219" s="2">
        <v>5</v>
      </c>
      <c r="AA219" s="2">
        <v>2</v>
      </c>
      <c r="AB219" s="2">
        <v>3</v>
      </c>
      <c r="AC219" s="2">
        <v>4</v>
      </c>
      <c r="AD219" s="2">
        <v>4</v>
      </c>
      <c r="AE219" s="2">
        <v>3</v>
      </c>
      <c r="AF219" s="2">
        <v>5</v>
      </c>
      <c r="AG219" s="2">
        <v>4</v>
      </c>
      <c r="AH219" s="2"/>
      <c r="AJ219" s="2">
        <v>3.1</v>
      </c>
      <c r="AK219" s="2">
        <v>2.9</v>
      </c>
      <c r="AL219" s="2">
        <v>4.5999999999999996</v>
      </c>
      <c r="AM219" s="2">
        <v>3.3</v>
      </c>
      <c r="AN219" s="2">
        <v>2.5</v>
      </c>
      <c r="AO219" s="2">
        <v>4.9000000000000004</v>
      </c>
      <c r="AP219" s="2">
        <v>2.8</v>
      </c>
      <c r="AQ219" s="2">
        <v>3</v>
      </c>
      <c r="AR219" s="2">
        <v>4.2</v>
      </c>
      <c r="AS219" s="2">
        <v>3.9</v>
      </c>
    </row>
    <row r="220" spans="1:45" x14ac:dyDescent="0.3">
      <c r="A220" t="s">
        <v>340</v>
      </c>
      <c r="F220" s="2">
        <v>2.1</v>
      </c>
      <c r="G220" s="2">
        <v>2.6</v>
      </c>
      <c r="H220" s="2">
        <v>-0.9</v>
      </c>
      <c r="I220" s="2">
        <v>2.8</v>
      </c>
      <c r="J220" s="2">
        <v>2.7</v>
      </c>
      <c r="K220" t="s">
        <v>341</v>
      </c>
      <c r="T220" t="s">
        <v>259</v>
      </c>
      <c r="X220" s="2">
        <v>3</v>
      </c>
      <c r="Y220" s="2">
        <v>4</v>
      </c>
      <c r="Z220" s="2">
        <v>5</v>
      </c>
      <c r="AA220" s="2">
        <v>4</v>
      </c>
      <c r="AB220" s="2">
        <v>2</v>
      </c>
      <c r="AC220" s="2">
        <v>3</v>
      </c>
      <c r="AD220" s="2">
        <v>4</v>
      </c>
      <c r="AE220" s="2">
        <v>5</v>
      </c>
      <c r="AF220" s="2">
        <v>3</v>
      </c>
      <c r="AG220" s="2">
        <v>4</v>
      </c>
      <c r="AH220" s="2"/>
      <c r="AJ220" s="2">
        <v>2.8</v>
      </c>
      <c r="AK220" s="2">
        <v>4.0999999999999996</v>
      </c>
      <c r="AL220" s="2">
        <v>2.6</v>
      </c>
      <c r="AM220" s="2">
        <v>2.4</v>
      </c>
      <c r="AN220" s="2">
        <v>4.7</v>
      </c>
      <c r="AO220" s="2">
        <v>3.3</v>
      </c>
      <c r="AP220" s="2">
        <v>2.7</v>
      </c>
      <c r="AQ220" s="2">
        <v>3</v>
      </c>
      <c r="AR220" s="2">
        <v>4.3</v>
      </c>
      <c r="AS220" s="2">
        <v>3.7</v>
      </c>
    </row>
    <row r="221" spans="1:45" x14ac:dyDescent="0.3">
      <c r="A221" t="s">
        <v>56</v>
      </c>
      <c r="F221" s="2">
        <v>0.5</v>
      </c>
      <c r="G221" s="2">
        <v>1.1000000000000001</v>
      </c>
      <c r="H221" s="2">
        <v>1.6</v>
      </c>
      <c r="I221" s="2">
        <v>0.8</v>
      </c>
      <c r="J221" s="2">
        <v>0.6</v>
      </c>
      <c r="K221" t="s">
        <v>337</v>
      </c>
      <c r="T221" t="s">
        <v>261</v>
      </c>
      <c r="X221" s="2">
        <v>5</v>
      </c>
      <c r="Y221" s="2">
        <v>4</v>
      </c>
      <c r="Z221" s="2">
        <v>3</v>
      </c>
      <c r="AA221" s="2">
        <v>4</v>
      </c>
      <c r="AB221" s="2">
        <v>5</v>
      </c>
      <c r="AC221" s="2">
        <v>3</v>
      </c>
      <c r="AD221" s="2">
        <v>4</v>
      </c>
      <c r="AE221" s="2">
        <v>5</v>
      </c>
      <c r="AF221" s="2">
        <v>4</v>
      </c>
      <c r="AG221" s="2">
        <v>3</v>
      </c>
      <c r="AH221" s="2"/>
      <c r="AJ221" s="2">
        <v>2.2000000000000002</v>
      </c>
      <c r="AK221" s="2">
        <v>3.6</v>
      </c>
      <c r="AL221" s="2">
        <v>4</v>
      </c>
      <c r="AM221" s="2">
        <v>2.7</v>
      </c>
      <c r="AN221" s="2">
        <v>3.8</v>
      </c>
      <c r="AO221" s="2">
        <v>3.5</v>
      </c>
      <c r="AP221" s="2">
        <v>3.2</v>
      </c>
      <c r="AQ221" s="2">
        <v>4.4000000000000004</v>
      </c>
      <c r="AR221" s="2">
        <v>2</v>
      </c>
      <c r="AS221" s="2">
        <v>3.4</v>
      </c>
    </row>
    <row r="222" spans="1:45" x14ac:dyDescent="0.3">
      <c r="A222" t="s">
        <v>342</v>
      </c>
      <c r="F222" s="2">
        <v>-1.2</v>
      </c>
      <c r="G222" s="2">
        <v>-1.7</v>
      </c>
      <c r="H222" s="2">
        <v>-0.6</v>
      </c>
      <c r="I222" s="2">
        <v>-1.6</v>
      </c>
      <c r="J222" s="2">
        <v>-1.4</v>
      </c>
      <c r="K222" t="s">
        <v>343</v>
      </c>
      <c r="T222" t="s">
        <v>257</v>
      </c>
      <c r="X222" s="2">
        <v>3</v>
      </c>
      <c r="Y222" s="2">
        <v>4</v>
      </c>
      <c r="Z222" s="2">
        <v>5</v>
      </c>
      <c r="AA222" s="2">
        <v>2</v>
      </c>
      <c r="AB222" s="2">
        <v>3</v>
      </c>
      <c r="AC222" s="2">
        <v>4</v>
      </c>
      <c r="AD222" s="2">
        <v>4</v>
      </c>
      <c r="AE222" s="2">
        <v>3</v>
      </c>
      <c r="AF222" s="2">
        <v>5</v>
      </c>
      <c r="AG222" s="2">
        <v>4</v>
      </c>
      <c r="AH222" s="2"/>
      <c r="AJ222" s="2">
        <v>3.1</v>
      </c>
      <c r="AK222" s="2">
        <v>2.9</v>
      </c>
      <c r="AL222" s="2">
        <v>4.5999999999999996</v>
      </c>
      <c r="AM222" s="2">
        <v>3.3</v>
      </c>
      <c r="AN222" s="2">
        <v>2.5</v>
      </c>
      <c r="AO222" s="2">
        <v>4.9000000000000004</v>
      </c>
      <c r="AP222" s="2">
        <v>2.8</v>
      </c>
      <c r="AQ222" s="2">
        <v>3</v>
      </c>
      <c r="AR222" s="2">
        <v>4.2</v>
      </c>
      <c r="AS222" s="2">
        <v>3.9</v>
      </c>
    </row>
    <row r="223" spans="1:45" x14ac:dyDescent="0.3">
      <c r="A223" t="s">
        <v>344</v>
      </c>
      <c r="F223" s="2">
        <v>1.8</v>
      </c>
      <c r="G223" s="2">
        <v>0.9</v>
      </c>
      <c r="H223" s="2">
        <v>-1.3</v>
      </c>
      <c r="I223" s="2">
        <v>1.4</v>
      </c>
      <c r="J223" s="2">
        <v>1.1000000000000001</v>
      </c>
      <c r="K223" t="s">
        <v>345</v>
      </c>
      <c r="T223" t="s">
        <v>259</v>
      </c>
      <c r="X223" s="2">
        <v>3</v>
      </c>
      <c r="Y223" s="2">
        <v>4</v>
      </c>
      <c r="Z223" s="2">
        <v>5</v>
      </c>
      <c r="AA223" s="2">
        <v>4</v>
      </c>
      <c r="AB223" s="2">
        <v>2</v>
      </c>
      <c r="AC223" s="2">
        <v>3</v>
      </c>
      <c r="AD223" s="2">
        <v>4</v>
      </c>
      <c r="AE223" s="2">
        <v>5</v>
      </c>
      <c r="AF223" s="2">
        <v>3</v>
      </c>
      <c r="AG223" s="2">
        <v>4</v>
      </c>
      <c r="AH223" s="2"/>
      <c r="AJ223" s="2">
        <v>2.8</v>
      </c>
      <c r="AK223" s="2">
        <v>4.0999999999999996</v>
      </c>
      <c r="AL223" s="2">
        <v>2.6</v>
      </c>
      <c r="AM223" s="2">
        <v>2.4</v>
      </c>
      <c r="AN223" s="2">
        <v>4.7</v>
      </c>
      <c r="AO223" s="2">
        <v>3.3</v>
      </c>
      <c r="AP223" s="2">
        <v>2.7</v>
      </c>
      <c r="AQ223" s="2">
        <v>3</v>
      </c>
      <c r="AR223" s="2">
        <v>4.3</v>
      </c>
      <c r="AS223" s="2">
        <v>3.7</v>
      </c>
    </row>
    <row r="224" spans="1:45" x14ac:dyDescent="0.3">
      <c r="A224" t="s">
        <v>346</v>
      </c>
      <c r="F224" s="2">
        <v>-0.5</v>
      </c>
      <c r="G224" s="2">
        <v>-1.4</v>
      </c>
      <c r="H224" s="2">
        <v>2.4</v>
      </c>
      <c r="I224" s="2">
        <v>-0.1</v>
      </c>
      <c r="J224" s="2">
        <v>-0.3</v>
      </c>
      <c r="K224" t="s">
        <v>341</v>
      </c>
      <c r="T224" t="s">
        <v>261</v>
      </c>
      <c r="X224" s="2">
        <v>5</v>
      </c>
      <c r="Y224" s="2">
        <v>4</v>
      </c>
      <c r="Z224" s="2">
        <v>3</v>
      </c>
      <c r="AA224" s="2">
        <v>4</v>
      </c>
      <c r="AB224" s="2">
        <v>5</v>
      </c>
      <c r="AC224" s="2">
        <v>3</v>
      </c>
      <c r="AD224" s="2">
        <v>4</v>
      </c>
      <c r="AE224" s="2">
        <v>5</v>
      </c>
      <c r="AF224" s="2">
        <v>4</v>
      </c>
      <c r="AG224" s="2">
        <v>3</v>
      </c>
      <c r="AH224" s="2"/>
      <c r="AJ224" s="2">
        <v>2.2000000000000002</v>
      </c>
      <c r="AK224" s="2">
        <v>3.6</v>
      </c>
      <c r="AL224" s="2">
        <v>4</v>
      </c>
      <c r="AM224" s="2">
        <v>2.7</v>
      </c>
      <c r="AN224" s="2">
        <v>3.8</v>
      </c>
      <c r="AO224" s="2">
        <v>3.5</v>
      </c>
      <c r="AP224" s="2">
        <v>3.2</v>
      </c>
      <c r="AQ224" s="2">
        <v>4.4000000000000004</v>
      </c>
      <c r="AR224" s="2">
        <v>2</v>
      </c>
      <c r="AS224" s="2">
        <v>3.4</v>
      </c>
    </row>
    <row r="225" spans="1:45" x14ac:dyDescent="0.3">
      <c r="A225" t="s">
        <v>347</v>
      </c>
      <c r="F225" s="2">
        <v>2.2999999999999998</v>
      </c>
      <c r="G225" s="2">
        <v>0.3</v>
      </c>
      <c r="H225" s="2">
        <v>0.7</v>
      </c>
      <c r="I225" s="2">
        <v>2.5</v>
      </c>
      <c r="J225" s="2">
        <v>2</v>
      </c>
      <c r="K225" t="s">
        <v>337</v>
      </c>
      <c r="T225" t="s">
        <v>265</v>
      </c>
      <c r="X225" s="2">
        <v>3</v>
      </c>
      <c r="Y225" s="2">
        <v>4</v>
      </c>
      <c r="Z225" s="2">
        <v>5</v>
      </c>
      <c r="AA225" s="2">
        <v>2</v>
      </c>
      <c r="AB225" s="2">
        <v>3</v>
      </c>
      <c r="AC225" s="2">
        <v>4</v>
      </c>
      <c r="AD225" s="2">
        <v>4</v>
      </c>
      <c r="AE225" s="2">
        <v>3</v>
      </c>
      <c r="AF225" s="2">
        <v>5</v>
      </c>
      <c r="AG225" s="2">
        <v>4</v>
      </c>
      <c r="AH225" s="2"/>
      <c r="AI225" s="2"/>
      <c r="AJ225" s="2">
        <v>3.1</v>
      </c>
      <c r="AK225" s="2">
        <v>2.9</v>
      </c>
      <c r="AL225" s="2">
        <v>4.5999999999999996</v>
      </c>
      <c r="AM225" s="2">
        <v>3.3</v>
      </c>
      <c r="AN225" s="2">
        <v>2.5</v>
      </c>
      <c r="AO225" s="2">
        <v>4.9000000000000004</v>
      </c>
      <c r="AP225" s="2"/>
      <c r="AQ225" s="2"/>
      <c r="AR225" s="2"/>
      <c r="AS225" s="2"/>
    </row>
    <row r="226" spans="1:45" x14ac:dyDescent="0.3">
      <c r="A226" t="s">
        <v>348</v>
      </c>
      <c r="F226" s="2"/>
      <c r="G226" s="2"/>
      <c r="H226" s="2"/>
      <c r="I226" s="2"/>
      <c r="K226" t="s">
        <v>339</v>
      </c>
      <c r="T226" t="s">
        <v>56</v>
      </c>
    </row>
    <row r="227" spans="1:45" x14ac:dyDescent="0.3">
      <c r="A227" t="s">
        <v>349</v>
      </c>
      <c r="F227" s="2"/>
      <c r="G227" s="2"/>
      <c r="H227" s="2"/>
      <c r="I227" s="2"/>
      <c r="K227" t="s">
        <v>350</v>
      </c>
      <c r="T227" t="s">
        <v>351</v>
      </c>
    </row>
    <row r="228" spans="1:45" x14ac:dyDescent="0.3">
      <c r="A228" t="s">
        <v>352</v>
      </c>
      <c r="G228" s="2"/>
      <c r="K228" t="s">
        <v>56</v>
      </c>
      <c r="T228" t="s">
        <v>353</v>
      </c>
    </row>
    <row r="229" spans="1:45" x14ac:dyDescent="0.3">
      <c r="A229" t="s">
        <v>354</v>
      </c>
      <c r="G229" s="2"/>
      <c r="K229" t="s">
        <v>355</v>
      </c>
      <c r="T229" t="s">
        <v>356</v>
      </c>
    </row>
    <row r="230" spans="1:45" x14ac:dyDescent="0.3">
      <c r="A230" s="3" t="s">
        <v>129</v>
      </c>
      <c r="G230" s="2"/>
      <c r="K230" t="s">
        <v>357</v>
      </c>
      <c r="T230" t="s">
        <v>358</v>
      </c>
    </row>
    <row r="231" spans="1:45" x14ac:dyDescent="0.3">
      <c r="B231" s="1" t="s">
        <v>359</v>
      </c>
      <c r="C231" s="6">
        <f>SKEW(F216:J225)</f>
        <v>5.4546017084340565E-2</v>
      </c>
      <c r="G231" s="2"/>
      <c r="K231" t="s">
        <v>356</v>
      </c>
      <c r="T231" t="s">
        <v>360</v>
      </c>
    </row>
    <row r="232" spans="1:45" x14ac:dyDescent="0.3">
      <c r="B232" s="1" t="s">
        <v>361</v>
      </c>
      <c r="C232" s="6">
        <f>KURT(F216:J225)</f>
        <v>-1.3042496425917365</v>
      </c>
      <c r="G232" s="2"/>
      <c r="K232" t="s">
        <v>362</v>
      </c>
      <c r="T232" t="s">
        <v>363</v>
      </c>
    </row>
    <row r="233" spans="1:45" x14ac:dyDescent="0.3">
      <c r="G233" s="2"/>
      <c r="K233" t="s">
        <v>364</v>
      </c>
      <c r="T233" t="s">
        <v>365</v>
      </c>
    </row>
    <row r="234" spans="1:45" x14ac:dyDescent="0.3">
      <c r="B234" s="1" t="s">
        <v>366</v>
      </c>
      <c r="C234" t="s">
        <v>367</v>
      </c>
      <c r="G234" s="2"/>
      <c r="K234" t="s">
        <v>368</v>
      </c>
      <c r="T234" t="s">
        <v>369</v>
      </c>
    </row>
    <row r="235" spans="1:45" x14ac:dyDescent="0.3">
      <c r="C235" s="12" t="s">
        <v>370</v>
      </c>
      <c r="D235" s="12"/>
      <c r="E235" s="12"/>
      <c r="G235" s="2"/>
      <c r="K235" t="s">
        <v>371</v>
      </c>
      <c r="T235" s="3" t="s">
        <v>129</v>
      </c>
    </row>
    <row r="236" spans="1:45" x14ac:dyDescent="0.3">
      <c r="C236" s="12"/>
      <c r="D236" s="12"/>
      <c r="E236" s="12"/>
      <c r="G236" s="2"/>
      <c r="K236" s="3" t="s">
        <v>129</v>
      </c>
      <c r="U236" s="1" t="s">
        <v>359</v>
      </c>
      <c r="V236" s="6">
        <f>SKEW(X216:AG225)</f>
        <v>-0.21090973977304461</v>
      </c>
    </row>
    <row r="237" spans="1:45" x14ac:dyDescent="0.3">
      <c r="G237" s="2"/>
      <c r="L237" s="1" t="s">
        <v>359</v>
      </c>
      <c r="M237" s="6">
        <f>SKEW(AJ216:AS225)</f>
        <v>0.22402536454542335</v>
      </c>
      <c r="U237" s="1" t="s">
        <v>361</v>
      </c>
      <c r="V237" s="6">
        <f>KURT(X216:AG225)</f>
        <v>-0.74525627211662515</v>
      </c>
    </row>
    <row r="238" spans="1:45" x14ac:dyDescent="0.3">
      <c r="G238" s="2"/>
      <c r="L238" s="1" t="s">
        <v>361</v>
      </c>
      <c r="M238" s="6">
        <f>KURT(AJ216:AS225)</f>
        <v>-0.93120912452529181</v>
      </c>
    </row>
    <row r="239" spans="1:45" x14ac:dyDescent="0.3">
      <c r="G239" s="2"/>
      <c r="U239" s="1" t="s">
        <v>366</v>
      </c>
      <c r="V239" t="s">
        <v>372</v>
      </c>
    </row>
    <row r="240" spans="1:45" x14ac:dyDescent="0.3">
      <c r="G240" s="2"/>
      <c r="L240" s="1" t="s">
        <v>366</v>
      </c>
      <c r="M240" t="s">
        <v>372</v>
      </c>
      <c r="V240" s="12" t="s">
        <v>370</v>
      </c>
    </row>
    <row r="241" spans="1:38" x14ac:dyDescent="0.3">
      <c r="G241" s="2"/>
      <c r="M241" s="12" t="s">
        <v>370</v>
      </c>
    </row>
    <row r="242" spans="1:38" x14ac:dyDescent="0.3">
      <c r="G242" s="2"/>
    </row>
    <row r="243" spans="1:38" x14ac:dyDescent="0.3">
      <c r="G243" s="2"/>
    </row>
    <row r="244" spans="1:38" x14ac:dyDescent="0.3">
      <c r="G244" s="2"/>
    </row>
    <row r="245" spans="1:38" x14ac:dyDescent="0.3">
      <c r="A245" t="s">
        <v>373</v>
      </c>
      <c r="G245" s="2"/>
      <c r="K245" t="s">
        <v>374</v>
      </c>
    </row>
    <row r="246" spans="1:38" x14ac:dyDescent="0.3">
      <c r="A246" t="s">
        <v>375</v>
      </c>
      <c r="G246" s="2"/>
      <c r="K246" t="s">
        <v>376</v>
      </c>
    </row>
    <row r="247" spans="1:38" x14ac:dyDescent="0.3">
      <c r="A247" t="s">
        <v>5</v>
      </c>
      <c r="G247" s="2"/>
      <c r="K247" t="s">
        <v>5</v>
      </c>
    </row>
    <row r="248" spans="1:38" x14ac:dyDescent="0.3">
      <c r="A248" t="s">
        <v>377</v>
      </c>
      <c r="G248" s="2"/>
      <c r="K248" t="s">
        <v>378</v>
      </c>
      <c r="AB248" s="8" t="s">
        <v>379</v>
      </c>
    </row>
    <row r="249" spans="1:38" x14ac:dyDescent="0.3">
      <c r="A249" t="s">
        <v>380</v>
      </c>
      <c r="G249" s="2"/>
      <c r="K249" t="s">
        <v>381</v>
      </c>
      <c r="O249" s="1" t="s">
        <v>5</v>
      </c>
      <c r="P249" s="2">
        <v>12</v>
      </c>
      <c r="Q249" s="2">
        <v>18</v>
      </c>
      <c r="R249" s="2">
        <v>15</v>
      </c>
      <c r="S249" s="2">
        <v>22</v>
      </c>
      <c r="T249" s="2">
        <v>20</v>
      </c>
      <c r="U249" s="2">
        <v>14</v>
      </c>
      <c r="V249" s="2">
        <v>16</v>
      </c>
      <c r="W249" s="2">
        <v>21</v>
      </c>
      <c r="X249" s="2">
        <v>19</v>
      </c>
      <c r="Y249" s="2">
        <v>17</v>
      </c>
      <c r="AB249" s="1" t="s">
        <v>5</v>
      </c>
      <c r="AC249" s="2">
        <v>280</v>
      </c>
      <c r="AD249" s="2">
        <v>350</v>
      </c>
      <c r="AE249" s="2">
        <v>310</v>
      </c>
      <c r="AF249" s="2">
        <v>270</v>
      </c>
      <c r="AG249" s="2">
        <v>390</v>
      </c>
      <c r="AH249" s="2">
        <v>320</v>
      </c>
      <c r="AI249" s="2">
        <v>290</v>
      </c>
      <c r="AJ249" s="2">
        <v>340</v>
      </c>
      <c r="AK249" s="2">
        <v>310</v>
      </c>
      <c r="AL249" s="2">
        <v>380</v>
      </c>
    </row>
    <row r="250" spans="1:38" x14ac:dyDescent="0.3">
      <c r="A250" t="s">
        <v>382</v>
      </c>
      <c r="G250" s="2"/>
      <c r="K250" t="s">
        <v>383</v>
      </c>
      <c r="P250" s="2">
        <v>22</v>
      </c>
      <c r="Q250" s="2">
        <v>19</v>
      </c>
      <c r="R250" s="2">
        <v>13</v>
      </c>
      <c r="S250" s="2">
        <v>16</v>
      </c>
      <c r="T250" s="2">
        <v>21</v>
      </c>
      <c r="U250" s="2">
        <v>22</v>
      </c>
      <c r="V250" s="2">
        <v>17</v>
      </c>
      <c r="W250" s="2">
        <v>19</v>
      </c>
      <c r="X250" s="2">
        <v>22</v>
      </c>
      <c r="Y250" s="2">
        <v>18</v>
      </c>
      <c r="AC250" s="2">
        <v>270</v>
      </c>
      <c r="AD250" s="2">
        <v>350</v>
      </c>
      <c r="AE250" s="2">
        <v>300</v>
      </c>
      <c r="AF250" s="2">
        <v>330</v>
      </c>
      <c r="AG250" s="2">
        <v>370</v>
      </c>
      <c r="AH250" s="2">
        <v>310</v>
      </c>
      <c r="AI250" s="2">
        <v>280</v>
      </c>
      <c r="AJ250" s="2">
        <v>320</v>
      </c>
      <c r="AK250" s="2">
        <v>350</v>
      </c>
      <c r="AL250" s="2">
        <v>290</v>
      </c>
    </row>
    <row r="251" spans="1:38" x14ac:dyDescent="0.3">
      <c r="A251" t="s">
        <v>384</v>
      </c>
      <c r="G251" s="2"/>
      <c r="K251" t="s">
        <v>385</v>
      </c>
      <c r="P251" s="2">
        <v>14</v>
      </c>
      <c r="Q251" s="2">
        <v>20</v>
      </c>
      <c r="R251" s="2">
        <v>19</v>
      </c>
      <c r="S251" s="2">
        <v>17</v>
      </c>
      <c r="T251" s="2">
        <v>22</v>
      </c>
      <c r="U251" s="2">
        <v>18</v>
      </c>
      <c r="V251" s="2">
        <v>15</v>
      </c>
      <c r="W251" s="2">
        <v>21</v>
      </c>
      <c r="X251" s="2">
        <v>20</v>
      </c>
      <c r="Y251" s="2">
        <v>16</v>
      </c>
      <c r="AC251" s="2">
        <v>270</v>
      </c>
      <c r="AD251" s="2">
        <v>350</v>
      </c>
      <c r="AE251" s="2">
        <v>300</v>
      </c>
      <c r="AF251" s="2">
        <v>330</v>
      </c>
      <c r="AG251" s="2">
        <v>370</v>
      </c>
      <c r="AH251" s="2">
        <v>310</v>
      </c>
      <c r="AI251" s="2">
        <v>280</v>
      </c>
      <c r="AJ251" s="2">
        <v>320</v>
      </c>
      <c r="AK251" s="2">
        <v>350</v>
      </c>
      <c r="AL251" s="2">
        <v>290</v>
      </c>
    </row>
    <row r="252" spans="1:38" x14ac:dyDescent="0.3">
      <c r="A252" t="s">
        <v>384</v>
      </c>
      <c r="G252" s="2"/>
      <c r="K252" t="s">
        <v>386</v>
      </c>
      <c r="P252" s="2">
        <v>12</v>
      </c>
      <c r="Q252" s="2">
        <v>18</v>
      </c>
      <c r="R252" s="2">
        <v>15</v>
      </c>
      <c r="S252" s="2">
        <v>22</v>
      </c>
      <c r="T252" s="2">
        <v>20</v>
      </c>
      <c r="U252" s="2">
        <v>14</v>
      </c>
      <c r="V252" s="2">
        <v>16</v>
      </c>
      <c r="W252" s="2">
        <v>21</v>
      </c>
      <c r="X252" s="2">
        <v>19</v>
      </c>
      <c r="Y252" s="2">
        <v>17</v>
      </c>
      <c r="AC252" s="2">
        <v>270</v>
      </c>
      <c r="AD252" s="2">
        <v>350</v>
      </c>
      <c r="AE252" s="2">
        <v>300</v>
      </c>
      <c r="AF252" s="2">
        <v>330</v>
      </c>
      <c r="AG252" s="2">
        <v>370</v>
      </c>
      <c r="AH252" s="2">
        <v>310</v>
      </c>
      <c r="AI252" s="2">
        <v>280</v>
      </c>
      <c r="AJ252" s="2">
        <v>320</v>
      </c>
      <c r="AK252" s="2">
        <v>350</v>
      </c>
      <c r="AL252" s="2">
        <v>290</v>
      </c>
    </row>
    <row r="253" spans="1:38" x14ac:dyDescent="0.3">
      <c r="A253" t="s">
        <v>384</v>
      </c>
      <c r="G253" s="2"/>
      <c r="K253" t="s">
        <v>383</v>
      </c>
      <c r="P253" s="2">
        <v>22</v>
      </c>
      <c r="Q253" s="2">
        <v>19</v>
      </c>
      <c r="R253" s="2">
        <v>13</v>
      </c>
      <c r="S253" s="2">
        <v>16</v>
      </c>
      <c r="T253" s="2">
        <v>21</v>
      </c>
      <c r="U253" s="2">
        <v>22</v>
      </c>
      <c r="V253" s="2">
        <v>17</v>
      </c>
      <c r="W253" s="2">
        <v>19</v>
      </c>
      <c r="X253" s="2">
        <v>22</v>
      </c>
      <c r="Y253" s="2">
        <v>18</v>
      </c>
      <c r="AC253" s="2">
        <v>270</v>
      </c>
      <c r="AD253" s="2">
        <v>350</v>
      </c>
      <c r="AE253" s="2">
        <v>300</v>
      </c>
      <c r="AF253" s="2">
        <v>330</v>
      </c>
      <c r="AG253" s="2">
        <v>370</v>
      </c>
      <c r="AH253" s="2">
        <v>310</v>
      </c>
      <c r="AI253" s="2">
        <v>280</v>
      </c>
      <c r="AJ253" s="2">
        <v>320</v>
      </c>
      <c r="AK253" s="2">
        <v>350</v>
      </c>
      <c r="AL253" s="2">
        <v>290</v>
      </c>
    </row>
    <row r="254" spans="1:38" x14ac:dyDescent="0.3">
      <c r="A254" t="s">
        <v>384</v>
      </c>
      <c r="G254" s="2"/>
      <c r="K254" t="s">
        <v>385</v>
      </c>
      <c r="P254" s="2">
        <v>14</v>
      </c>
      <c r="Q254" s="2">
        <v>20</v>
      </c>
      <c r="R254" s="2">
        <v>19</v>
      </c>
      <c r="S254" s="2">
        <v>17</v>
      </c>
      <c r="T254" s="2">
        <v>22</v>
      </c>
      <c r="U254" s="2">
        <v>18</v>
      </c>
      <c r="V254" s="2">
        <v>15</v>
      </c>
      <c r="W254" s="2">
        <v>21</v>
      </c>
      <c r="X254" s="2">
        <v>20</v>
      </c>
      <c r="Y254" s="2">
        <v>16</v>
      </c>
      <c r="AC254" s="2">
        <v>270</v>
      </c>
      <c r="AD254" s="2">
        <v>350</v>
      </c>
      <c r="AE254" s="2">
        <v>300</v>
      </c>
      <c r="AF254" s="2">
        <v>330</v>
      </c>
      <c r="AG254" s="2">
        <v>370</v>
      </c>
      <c r="AH254" s="2">
        <v>310</v>
      </c>
      <c r="AI254" s="2">
        <v>280</v>
      </c>
      <c r="AJ254" s="2">
        <v>320</v>
      </c>
      <c r="AK254" s="2">
        <v>350</v>
      </c>
      <c r="AL254" s="2">
        <v>290</v>
      </c>
    </row>
    <row r="255" spans="1:38" x14ac:dyDescent="0.3">
      <c r="A255" t="s">
        <v>384</v>
      </c>
      <c r="G255" s="2"/>
      <c r="K255" t="s">
        <v>386</v>
      </c>
      <c r="P255" s="2">
        <v>12</v>
      </c>
      <c r="Q255" s="2">
        <v>18</v>
      </c>
      <c r="R255" s="2">
        <v>15</v>
      </c>
      <c r="S255" s="2">
        <v>22</v>
      </c>
      <c r="T255" s="2">
        <v>20</v>
      </c>
      <c r="U255" s="2">
        <v>14</v>
      </c>
      <c r="V255" s="2">
        <v>16</v>
      </c>
      <c r="W255" s="2">
        <v>21</v>
      </c>
      <c r="X255" s="2">
        <v>19</v>
      </c>
      <c r="Y255" s="2">
        <v>17</v>
      </c>
      <c r="AC255" s="2">
        <v>270</v>
      </c>
      <c r="AD255" s="2">
        <v>350</v>
      </c>
      <c r="AE255" s="2">
        <v>300</v>
      </c>
      <c r="AF255" s="2">
        <v>330</v>
      </c>
      <c r="AG255" s="2">
        <v>370</v>
      </c>
      <c r="AH255" s="2">
        <v>310</v>
      </c>
      <c r="AI255" s="2">
        <v>280</v>
      </c>
      <c r="AJ255" s="2">
        <v>320</v>
      </c>
      <c r="AK255" s="2">
        <v>350</v>
      </c>
      <c r="AL255" s="2">
        <v>290</v>
      </c>
    </row>
    <row r="256" spans="1:38" x14ac:dyDescent="0.3">
      <c r="A256" t="s">
        <v>384</v>
      </c>
      <c r="G256" s="2"/>
      <c r="K256" t="s">
        <v>383</v>
      </c>
      <c r="P256" s="2">
        <v>22</v>
      </c>
      <c r="Q256" s="2">
        <v>19</v>
      </c>
      <c r="R256" s="2">
        <v>13</v>
      </c>
      <c r="S256" s="2">
        <v>16</v>
      </c>
      <c r="T256" s="2">
        <v>21</v>
      </c>
      <c r="U256" s="2">
        <v>22</v>
      </c>
      <c r="V256" s="2">
        <v>17</v>
      </c>
      <c r="W256" s="2">
        <v>19</v>
      </c>
      <c r="X256" s="2">
        <v>22</v>
      </c>
      <c r="Y256" s="2">
        <v>18</v>
      </c>
      <c r="AC256" s="2">
        <v>270</v>
      </c>
      <c r="AD256" s="2">
        <v>350</v>
      </c>
      <c r="AE256" s="2">
        <v>300</v>
      </c>
      <c r="AF256" s="2">
        <v>330</v>
      </c>
      <c r="AG256" s="2">
        <v>370</v>
      </c>
      <c r="AH256" s="2">
        <v>310</v>
      </c>
      <c r="AI256" s="2">
        <v>280</v>
      </c>
      <c r="AJ256" s="2">
        <v>320</v>
      </c>
      <c r="AK256" s="2">
        <v>350</v>
      </c>
      <c r="AL256" s="2">
        <v>290</v>
      </c>
    </row>
    <row r="257" spans="1:38" x14ac:dyDescent="0.3">
      <c r="A257" t="s">
        <v>384</v>
      </c>
      <c r="G257" s="2"/>
      <c r="K257" t="s">
        <v>385</v>
      </c>
      <c r="P257" s="2">
        <v>14</v>
      </c>
      <c r="Q257" s="2">
        <v>20</v>
      </c>
      <c r="R257" s="2">
        <v>19</v>
      </c>
      <c r="S257" s="2">
        <v>17</v>
      </c>
      <c r="T257" s="2">
        <v>22</v>
      </c>
      <c r="U257" s="2">
        <v>18</v>
      </c>
      <c r="V257" s="2">
        <v>15</v>
      </c>
      <c r="W257" s="2">
        <v>21</v>
      </c>
      <c r="X257" s="2">
        <v>20</v>
      </c>
      <c r="Y257" s="2">
        <v>16</v>
      </c>
      <c r="AC257" s="2">
        <v>270</v>
      </c>
      <c r="AD257" s="2">
        <v>350</v>
      </c>
      <c r="AE257" s="2">
        <v>300</v>
      </c>
      <c r="AF257" s="2">
        <v>330</v>
      </c>
      <c r="AG257" s="2">
        <v>370</v>
      </c>
      <c r="AH257" s="2">
        <v>310</v>
      </c>
      <c r="AI257" s="2">
        <v>280</v>
      </c>
      <c r="AJ257" s="2">
        <v>320</v>
      </c>
      <c r="AK257" s="2">
        <v>350</v>
      </c>
      <c r="AL257" s="2">
        <v>290</v>
      </c>
    </row>
    <row r="258" spans="1:38" x14ac:dyDescent="0.3">
      <c r="A258" t="s">
        <v>384</v>
      </c>
      <c r="G258" s="2"/>
      <c r="K258" t="s">
        <v>387</v>
      </c>
      <c r="P258" s="2">
        <v>12</v>
      </c>
      <c r="Q258" s="2">
        <v>18</v>
      </c>
      <c r="R258" s="2">
        <v>15</v>
      </c>
      <c r="S258" s="2">
        <v>22</v>
      </c>
      <c r="T258" s="2">
        <v>20</v>
      </c>
      <c r="U258" s="2">
        <v>14</v>
      </c>
      <c r="V258" s="2">
        <v>16</v>
      </c>
      <c r="W258" s="2">
        <v>21</v>
      </c>
      <c r="X258" s="2">
        <v>19</v>
      </c>
      <c r="Y258" s="2">
        <v>17</v>
      </c>
      <c r="AC258" s="2">
        <v>270</v>
      </c>
      <c r="AD258" s="2">
        <v>350</v>
      </c>
      <c r="AE258" s="2">
        <v>300</v>
      </c>
      <c r="AF258" s="2">
        <v>330</v>
      </c>
      <c r="AG258" s="2">
        <v>370</v>
      </c>
      <c r="AH258" s="2">
        <v>310</v>
      </c>
      <c r="AI258" s="2">
        <v>280</v>
      </c>
      <c r="AJ258" s="2">
        <v>320</v>
      </c>
      <c r="AK258" s="2">
        <v>350</v>
      </c>
      <c r="AL258" s="2">
        <v>290</v>
      </c>
    </row>
    <row r="259" spans="1:38" x14ac:dyDescent="0.3">
      <c r="A259" t="s">
        <v>388</v>
      </c>
      <c r="G259" s="2"/>
      <c r="K259" t="s">
        <v>56</v>
      </c>
    </row>
    <row r="260" spans="1:38" x14ac:dyDescent="0.3">
      <c r="A260" t="s">
        <v>56</v>
      </c>
      <c r="G260" s="2"/>
      <c r="K260" t="s">
        <v>389</v>
      </c>
    </row>
    <row r="261" spans="1:38" x14ac:dyDescent="0.3">
      <c r="A261" t="s">
        <v>390</v>
      </c>
      <c r="G261" s="2"/>
      <c r="K261" t="s">
        <v>391</v>
      </c>
    </row>
    <row r="262" spans="1:38" x14ac:dyDescent="0.3">
      <c r="A262" t="s">
        <v>392</v>
      </c>
      <c r="G262" s="2"/>
      <c r="K262" t="s">
        <v>393</v>
      </c>
    </row>
    <row r="263" spans="1:38" x14ac:dyDescent="0.3">
      <c r="A263" t="s">
        <v>356</v>
      </c>
      <c r="G263" s="2"/>
      <c r="K263" t="s">
        <v>356</v>
      </c>
    </row>
    <row r="264" spans="1:38" x14ac:dyDescent="0.3">
      <c r="A264" t="s">
        <v>394</v>
      </c>
      <c r="G264" s="2"/>
      <c r="K264" t="s">
        <v>395</v>
      </c>
    </row>
    <row r="265" spans="1:38" x14ac:dyDescent="0.3">
      <c r="A265" t="s">
        <v>396</v>
      </c>
      <c r="G265" s="2"/>
      <c r="K265" t="s">
        <v>348</v>
      </c>
    </row>
    <row r="266" spans="1:38" x14ac:dyDescent="0.3">
      <c r="A266" t="s">
        <v>397</v>
      </c>
      <c r="K266" t="s">
        <v>398</v>
      </c>
    </row>
    <row r="267" spans="1:38" x14ac:dyDescent="0.3">
      <c r="A267" t="s">
        <v>399</v>
      </c>
      <c r="K267" t="s">
        <v>400</v>
      </c>
    </row>
    <row r="268" spans="1:38" x14ac:dyDescent="0.3">
      <c r="A268" t="s">
        <v>401</v>
      </c>
      <c r="K268" t="s">
        <v>402</v>
      </c>
    </row>
    <row r="269" spans="1:38" x14ac:dyDescent="0.3">
      <c r="A269" s="3" t="s">
        <v>129</v>
      </c>
      <c r="K269" s="3" t="s">
        <v>129</v>
      </c>
    </row>
    <row r="270" spans="1:38" x14ac:dyDescent="0.3">
      <c r="B270" s="1" t="s">
        <v>359</v>
      </c>
      <c r="C270" s="6">
        <f>SKEW(AC249:AL258)</f>
        <v>0.2092186247974063</v>
      </c>
      <c r="L270" s="1" t="s">
        <v>359</v>
      </c>
      <c r="M270" s="6">
        <f>SKEW(P249:Y258)</f>
        <v>-0.3350128722188207</v>
      </c>
    </row>
    <row r="271" spans="1:38" x14ac:dyDescent="0.3">
      <c r="B271" s="1" t="s">
        <v>361</v>
      </c>
      <c r="C271" s="6">
        <f>KURT(AC249:AL258)</f>
        <v>-1.0374244845101974</v>
      </c>
      <c r="L271" s="1" t="s">
        <v>361</v>
      </c>
      <c r="M271" s="6">
        <f>KURT(P249:Y258)</f>
        <v>-0.88101144669010489</v>
      </c>
    </row>
    <row r="273" spans="1:46" x14ac:dyDescent="0.3">
      <c r="B273" s="1" t="s">
        <v>366</v>
      </c>
      <c r="C273" t="s">
        <v>372</v>
      </c>
      <c r="L273" s="1" t="s">
        <v>366</v>
      </c>
      <c r="M273" t="s">
        <v>372</v>
      </c>
    </row>
    <row r="274" spans="1:46" x14ac:dyDescent="0.3">
      <c r="C274" s="12" t="s">
        <v>370</v>
      </c>
      <c r="M274" s="12" t="s">
        <v>370</v>
      </c>
    </row>
    <row r="278" spans="1:46" ht="18" x14ac:dyDescent="0.35">
      <c r="A278" s="5" t="s">
        <v>403</v>
      </c>
    </row>
    <row r="279" spans="1:46" x14ac:dyDescent="0.3">
      <c r="A279" t="s">
        <v>404</v>
      </c>
      <c r="K279" t="s">
        <v>405</v>
      </c>
      <c r="T279" t="s">
        <v>406</v>
      </c>
    </row>
    <row r="280" spans="1:46" x14ac:dyDescent="0.3">
      <c r="A280" t="s">
        <v>407</v>
      </c>
      <c r="K280" t="s">
        <v>408</v>
      </c>
      <c r="T280" t="s">
        <v>409</v>
      </c>
    </row>
    <row r="281" spans="1:46" x14ac:dyDescent="0.3">
      <c r="A281" t="s">
        <v>5</v>
      </c>
      <c r="K281" t="s">
        <v>5</v>
      </c>
      <c r="T281" t="s">
        <v>5</v>
      </c>
      <c r="AJ281" s="8" t="s">
        <v>410</v>
      </c>
    </row>
    <row r="282" spans="1:46" x14ac:dyDescent="0.3">
      <c r="A282" t="s">
        <v>411</v>
      </c>
      <c r="K282" t="s">
        <v>412</v>
      </c>
      <c r="T282" t="s">
        <v>413</v>
      </c>
      <c r="AJ282" s="1" t="s">
        <v>5</v>
      </c>
      <c r="AK282" s="2">
        <v>40</v>
      </c>
      <c r="AL282" s="2">
        <v>45</v>
      </c>
      <c r="AM282" s="2">
        <v>50</v>
      </c>
      <c r="AN282" s="2">
        <v>55</v>
      </c>
      <c r="AO282" s="2">
        <v>60</v>
      </c>
      <c r="AP282" s="2">
        <v>62</v>
      </c>
      <c r="AQ282" s="2">
        <v>65</v>
      </c>
      <c r="AR282" s="2">
        <v>68</v>
      </c>
      <c r="AS282" s="2">
        <v>70</v>
      </c>
      <c r="AT282" s="2">
        <v>72</v>
      </c>
    </row>
    <row r="283" spans="1:46" x14ac:dyDescent="0.3">
      <c r="A283" t="s">
        <v>414</v>
      </c>
      <c r="K283" t="s">
        <v>415</v>
      </c>
      <c r="T283" t="s">
        <v>416</v>
      </c>
      <c r="X283" s="1" t="s">
        <v>5</v>
      </c>
      <c r="Y283" s="2">
        <v>20</v>
      </c>
      <c r="Z283" s="2">
        <v>25</v>
      </c>
      <c r="AA283" s="2">
        <v>30</v>
      </c>
      <c r="AB283" s="2">
        <v>35</v>
      </c>
      <c r="AC283" s="2">
        <v>40</v>
      </c>
      <c r="AD283" s="2">
        <v>45</v>
      </c>
      <c r="AE283" s="2">
        <v>50</v>
      </c>
      <c r="AF283" s="2">
        <v>55</v>
      </c>
      <c r="AG283" s="2">
        <v>60</v>
      </c>
      <c r="AH283" s="2">
        <v>65</v>
      </c>
      <c r="AK283" s="2">
        <v>75</v>
      </c>
      <c r="AL283" s="2">
        <v>78</v>
      </c>
      <c r="AM283" s="2">
        <v>80</v>
      </c>
      <c r="AN283" s="2">
        <v>82</v>
      </c>
      <c r="AO283" s="2">
        <v>85</v>
      </c>
      <c r="AP283" s="2">
        <v>88</v>
      </c>
      <c r="AQ283" s="2">
        <v>90</v>
      </c>
      <c r="AR283" s="2">
        <v>92</v>
      </c>
      <c r="AS283" s="2">
        <v>95</v>
      </c>
      <c r="AT283" s="2">
        <v>100</v>
      </c>
    </row>
    <row r="284" spans="1:46" x14ac:dyDescent="0.3">
      <c r="A284" t="s">
        <v>417</v>
      </c>
      <c r="K284" t="s">
        <v>418</v>
      </c>
      <c r="T284" t="s">
        <v>419</v>
      </c>
      <c r="Y284" s="2">
        <v>70</v>
      </c>
      <c r="Z284" s="2">
        <v>75</v>
      </c>
      <c r="AA284" s="2">
        <v>80</v>
      </c>
      <c r="AB284" s="2">
        <v>85</v>
      </c>
      <c r="AC284" s="2">
        <v>90</v>
      </c>
      <c r="AD284" s="2">
        <v>95</v>
      </c>
      <c r="AE284" s="2">
        <v>100</v>
      </c>
      <c r="AF284" s="2">
        <v>105</v>
      </c>
      <c r="AG284" s="2">
        <v>110</v>
      </c>
      <c r="AH284" s="2">
        <v>115</v>
      </c>
      <c r="AK284" s="2">
        <v>105</v>
      </c>
      <c r="AL284" s="2">
        <v>110</v>
      </c>
      <c r="AM284" s="2">
        <v>115</v>
      </c>
      <c r="AN284" s="2">
        <v>120</v>
      </c>
      <c r="AO284" s="2">
        <v>125</v>
      </c>
      <c r="AP284" s="2">
        <v>130</v>
      </c>
      <c r="AQ284" s="2">
        <v>135</v>
      </c>
      <c r="AR284" s="2">
        <v>140</v>
      </c>
      <c r="AS284" s="2">
        <v>145</v>
      </c>
      <c r="AT284" s="2">
        <v>150</v>
      </c>
    </row>
    <row r="285" spans="1:46" x14ac:dyDescent="0.3">
      <c r="A285" t="s">
        <v>420</v>
      </c>
      <c r="K285" t="s">
        <v>421</v>
      </c>
      <c r="T285" t="s">
        <v>421</v>
      </c>
      <c r="Y285" s="2">
        <v>120</v>
      </c>
      <c r="Z285" s="2">
        <v>125</v>
      </c>
      <c r="AA285" s="2">
        <v>130</v>
      </c>
      <c r="AB285" s="2">
        <v>135</v>
      </c>
      <c r="AC285" s="2">
        <v>140</v>
      </c>
      <c r="AD285" s="2">
        <v>145</v>
      </c>
      <c r="AE285" s="2">
        <v>150</v>
      </c>
      <c r="AF285" s="2">
        <v>155</v>
      </c>
      <c r="AG285" s="2">
        <v>160</v>
      </c>
      <c r="AH285" s="2">
        <v>165</v>
      </c>
      <c r="AK285" s="2">
        <v>155</v>
      </c>
      <c r="AL285" s="2">
        <v>160</v>
      </c>
      <c r="AM285" s="2">
        <v>165</v>
      </c>
      <c r="AN285" s="2">
        <v>170</v>
      </c>
      <c r="AO285" s="2">
        <v>175</v>
      </c>
      <c r="AP285" s="2">
        <v>180</v>
      </c>
      <c r="AQ285" s="2">
        <v>185</v>
      </c>
      <c r="AR285" s="2">
        <v>190</v>
      </c>
      <c r="AS285" s="2">
        <v>195</v>
      </c>
      <c r="AT285" s="2">
        <v>200</v>
      </c>
    </row>
    <row r="286" spans="1:46" x14ac:dyDescent="0.3">
      <c r="A286" t="s">
        <v>422</v>
      </c>
      <c r="K286" t="s">
        <v>423</v>
      </c>
      <c r="T286" t="s">
        <v>423</v>
      </c>
      <c r="Y286" s="2">
        <v>170</v>
      </c>
      <c r="Z286" s="2">
        <v>175</v>
      </c>
      <c r="AA286" s="2">
        <v>180</v>
      </c>
      <c r="AB286" s="2">
        <v>185</v>
      </c>
      <c r="AC286" s="2">
        <v>190</v>
      </c>
      <c r="AD286" s="2">
        <v>195</v>
      </c>
      <c r="AE286" s="2">
        <v>200</v>
      </c>
      <c r="AF286" s="2">
        <v>205</v>
      </c>
      <c r="AG286" s="2">
        <v>210</v>
      </c>
      <c r="AH286" s="2">
        <v>215</v>
      </c>
      <c r="AK286" s="2">
        <v>205</v>
      </c>
      <c r="AL286" s="2">
        <v>210</v>
      </c>
      <c r="AM286" s="2">
        <v>215</v>
      </c>
      <c r="AN286" s="2">
        <v>220</v>
      </c>
      <c r="AO286" s="2">
        <v>225</v>
      </c>
      <c r="AP286" s="2">
        <v>230</v>
      </c>
      <c r="AQ286" s="2">
        <v>235</v>
      </c>
      <c r="AR286" s="2">
        <v>240</v>
      </c>
      <c r="AS286" s="2">
        <v>245</v>
      </c>
      <c r="AT286" s="2">
        <v>250</v>
      </c>
    </row>
    <row r="287" spans="1:46" x14ac:dyDescent="0.3">
      <c r="A287" t="s">
        <v>424</v>
      </c>
      <c r="K287" t="s">
        <v>425</v>
      </c>
      <c r="T287" t="s">
        <v>425</v>
      </c>
      <c r="Y287" s="2">
        <v>220</v>
      </c>
      <c r="Z287" s="2">
        <v>225</v>
      </c>
      <c r="AA287" s="2">
        <v>230</v>
      </c>
      <c r="AB287" s="2">
        <v>235</v>
      </c>
      <c r="AC287" s="2">
        <v>240</v>
      </c>
      <c r="AD287" s="2">
        <v>245</v>
      </c>
      <c r="AE287" s="2">
        <v>250</v>
      </c>
      <c r="AF287" s="2">
        <v>255</v>
      </c>
      <c r="AG287" s="2">
        <v>260</v>
      </c>
      <c r="AH287" s="2">
        <v>265</v>
      </c>
      <c r="AK287" s="2">
        <v>255</v>
      </c>
      <c r="AL287" s="2">
        <v>260</v>
      </c>
      <c r="AM287" s="2">
        <v>265</v>
      </c>
      <c r="AN287" s="2">
        <v>270</v>
      </c>
      <c r="AO287" s="2">
        <v>275</v>
      </c>
      <c r="AP287" s="2">
        <v>280</v>
      </c>
      <c r="AQ287" s="2">
        <v>285</v>
      </c>
      <c r="AR287" s="2">
        <v>290</v>
      </c>
      <c r="AS287" s="2">
        <v>295</v>
      </c>
      <c r="AT287" s="2">
        <v>300</v>
      </c>
    </row>
    <row r="288" spans="1:46" x14ac:dyDescent="0.3">
      <c r="A288" t="s">
        <v>426</v>
      </c>
      <c r="K288" t="s">
        <v>427</v>
      </c>
      <c r="T288" t="s">
        <v>427</v>
      </c>
      <c r="Y288" s="2">
        <v>270</v>
      </c>
      <c r="Z288" s="2">
        <v>275</v>
      </c>
      <c r="AA288" s="2">
        <v>280</v>
      </c>
      <c r="AB288" s="2">
        <v>285</v>
      </c>
      <c r="AC288" s="2">
        <v>290</v>
      </c>
      <c r="AD288" s="2">
        <v>295</v>
      </c>
      <c r="AE288" s="2">
        <v>300</v>
      </c>
      <c r="AF288" s="2">
        <v>305</v>
      </c>
      <c r="AG288" s="2">
        <v>310</v>
      </c>
      <c r="AH288" s="2">
        <v>315</v>
      </c>
      <c r="AK288" s="2">
        <v>305</v>
      </c>
      <c r="AL288" s="2">
        <v>310</v>
      </c>
      <c r="AM288" s="2">
        <v>315</v>
      </c>
      <c r="AN288" s="2">
        <v>320</v>
      </c>
      <c r="AO288" s="2">
        <v>325</v>
      </c>
      <c r="AP288" s="2">
        <v>330</v>
      </c>
      <c r="AQ288" s="2">
        <v>335</v>
      </c>
      <c r="AR288" s="2">
        <v>340</v>
      </c>
      <c r="AS288" s="2">
        <v>345</v>
      </c>
      <c r="AT288" s="2">
        <v>350</v>
      </c>
    </row>
    <row r="289" spans="1:46" x14ac:dyDescent="0.3">
      <c r="A289" t="s">
        <v>428</v>
      </c>
      <c r="K289" t="s">
        <v>429</v>
      </c>
      <c r="T289" t="s">
        <v>429</v>
      </c>
      <c r="Y289" s="2">
        <v>320</v>
      </c>
      <c r="Z289" s="2">
        <v>325</v>
      </c>
      <c r="AA289" s="2">
        <v>330</v>
      </c>
      <c r="AB289" s="2">
        <v>335</v>
      </c>
      <c r="AC289" s="2">
        <v>340</v>
      </c>
      <c r="AD289" s="2">
        <v>345</v>
      </c>
      <c r="AE289" s="2">
        <v>350</v>
      </c>
      <c r="AF289" s="2">
        <v>355</v>
      </c>
      <c r="AG289" s="2">
        <v>360</v>
      </c>
      <c r="AH289" s="2">
        <v>365</v>
      </c>
      <c r="AK289" s="2">
        <v>355</v>
      </c>
      <c r="AL289" s="2">
        <v>360</v>
      </c>
      <c r="AM289" s="2">
        <v>365</v>
      </c>
      <c r="AN289" s="2">
        <v>370</v>
      </c>
      <c r="AO289" s="2">
        <v>375</v>
      </c>
      <c r="AP289" s="2">
        <v>380</v>
      </c>
      <c r="AQ289" s="2">
        <v>385</v>
      </c>
      <c r="AR289" s="2">
        <v>390</v>
      </c>
      <c r="AS289" s="2">
        <v>395</v>
      </c>
      <c r="AT289" s="2">
        <v>400</v>
      </c>
    </row>
    <row r="290" spans="1:46" x14ac:dyDescent="0.3">
      <c r="A290" t="s">
        <v>430</v>
      </c>
      <c r="K290" t="s">
        <v>431</v>
      </c>
      <c r="T290" t="s">
        <v>432</v>
      </c>
      <c r="Y290" s="2">
        <v>370</v>
      </c>
      <c r="Z290" s="2">
        <v>375</v>
      </c>
      <c r="AA290" s="2">
        <v>380</v>
      </c>
      <c r="AB290" s="2">
        <v>385</v>
      </c>
      <c r="AC290" s="2">
        <v>390</v>
      </c>
      <c r="AD290" s="2">
        <v>395</v>
      </c>
      <c r="AE290" s="2">
        <v>400</v>
      </c>
      <c r="AF290" s="2">
        <v>405</v>
      </c>
      <c r="AG290" s="2">
        <v>410</v>
      </c>
      <c r="AH290" s="2">
        <v>415</v>
      </c>
      <c r="AK290" s="2">
        <v>405</v>
      </c>
      <c r="AL290" s="2">
        <v>410</v>
      </c>
      <c r="AM290" s="2">
        <v>415</v>
      </c>
      <c r="AN290" s="2">
        <v>420</v>
      </c>
      <c r="AO290" s="2">
        <v>425</v>
      </c>
      <c r="AP290" s="2">
        <v>430</v>
      </c>
      <c r="AQ290" s="2">
        <v>435</v>
      </c>
      <c r="AR290" s="2">
        <v>440</v>
      </c>
      <c r="AS290" s="2">
        <v>445</v>
      </c>
      <c r="AT290" s="2">
        <v>450</v>
      </c>
    </row>
    <row r="291" spans="1:46" x14ac:dyDescent="0.3">
      <c r="A291" t="s">
        <v>433</v>
      </c>
      <c r="K291" t="s">
        <v>434</v>
      </c>
      <c r="T291" t="s">
        <v>435</v>
      </c>
      <c r="Y291" s="2">
        <v>420</v>
      </c>
      <c r="Z291" s="2">
        <v>425</v>
      </c>
      <c r="AA291" s="2">
        <v>430</v>
      </c>
      <c r="AB291" s="2">
        <v>435</v>
      </c>
      <c r="AC291" s="2">
        <v>440</v>
      </c>
      <c r="AD291" s="2">
        <v>445</v>
      </c>
      <c r="AE291" s="2">
        <v>450</v>
      </c>
      <c r="AF291" s="2">
        <v>455</v>
      </c>
      <c r="AG291" s="2">
        <v>460</v>
      </c>
      <c r="AH291" s="2">
        <v>465</v>
      </c>
      <c r="AK291" s="2">
        <v>455</v>
      </c>
      <c r="AL291" s="2">
        <v>460</v>
      </c>
      <c r="AM291" s="2">
        <v>465</v>
      </c>
      <c r="AN291" s="2">
        <v>470</v>
      </c>
      <c r="AO291" s="2">
        <v>475</v>
      </c>
      <c r="AP291" s="2">
        <v>480</v>
      </c>
      <c r="AQ291" s="2">
        <v>485</v>
      </c>
      <c r="AR291" s="2">
        <v>490</v>
      </c>
      <c r="AS291" s="2">
        <v>495</v>
      </c>
      <c r="AT291" s="2">
        <v>500</v>
      </c>
    </row>
    <row r="292" spans="1:46" x14ac:dyDescent="0.3">
      <c r="A292" t="s">
        <v>436</v>
      </c>
      <c r="K292" t="s">
        <v>435</v>
      </c>
      <c r="T292" t="s">
        <v>437</v>
      </c>
      <c r="Y292" s="2">
        <v>470</v>
      </c>
      <c r="Z292" s="2">
        <v>475</v>
      </c>
      <c r="AA292" s="2">
        <v>480</v>
      </c>
      <c r="AB292" s="2">
        <v>485</v>
      </c>
      <c r="AC292" s="2">
        <v>490</v>
      </c>
      <c r="AD292" s="2">
        <v>495</v>
      </c>
      <c r="AE292" s="2">
        <v>500</v>
      </c>
      <c r="AF292" s="2">
        <v>505</v>
      </c>
      <c r="AG292" s="2">
        <v>510</v>
      </c>
      <c r="AH292" s="2">
        <v>515</v>
      </c>
    </row>
    <row r="293" spans="1:46" x14ac:dyDescent="0.3">
      <c r="A293" t="s">
        <v>438</v>
      </c>
      <c r="K293" t="s">
        <v>439</v>
      </c>
      <c r="T293" t="s">
        <v>440</v>
      </c>
      <c r="Y293" s="2">
        <v>520</v>
      </c>
      <c r="Z293" s="2">
        <v>525</v>
      </c>
      <c r="AA293" s="2">
        <v>530</v>
      </c>
      <c r="AB293" s="2">
        <v>535</v>
      </c>
      <c r="AC293" s="2">
        <v>540</v>
      </c>
      <c r="AD293" s="2">
        <v>545</v>
      </c>
      <c r="AE293" s="2">
        <v>550</v>
      </c>
      <c r="AF293" s="2">
        <v>555</v>
      </c>
      <c r="AG293" s="2">
        <v>560</v>
      </c>
      <c r="AH293" s="2">
        <v>565</v>
      </c>
      <c r="AJ293" s="8" t="s">
        <v>331</v>
      </c>
    </row>
    <row r="294" spans="1:46" x14ac:dyDescent="0.3">
      <c r="A294" t="s">
        <v>56</v>
      </c>
      <c r="K294" t="s">
        <v>56</v>
      </c>
      <c r="T294" t="s">
        <v>56</v>
      </c>
      <c r="AJ294" s="1" t="s">
        <v>5</v>
      </c>
      <c r="AK294" s="2">
        <v>55</v>
      </c>
      <c r="AL294" s="2">
        <v>60</v>
      </c>
      <c r="AM294" s="2">
        <v>62</v>
      </c>
      <c r="AN294" s="2">
        <v>65</v>
      </c>
      <c r="AO294" s="2">
        <v>68</v>
      </c>
      <c r="AP294" s="2">
        <v>70</v>
      </c>
      <c r="AQ294" s="2">
        <v>72</v>
      </c>
      <c r="AR294" s="2">
        <v>75</v>
      </c>
      <c r="AS294" s="2">
        <v>78</v>
      </c>
      <c r="AT294" s="2">
        <v>80</v>
      </c>
    </row>
    <row r="295" spans="1:46" x14ac:dyDescent="0.3">
      <c r="A295" t="s">
        <v>441</v>
      </c>
      <c r="K295" t="s">
        <v>441</v>
      </c>
      <c r="T295" t="s">
        <v>441</v>
      </c>
      <c r="AK295" s="2">
        <v>82</v>
      </c>
      <c r="AL295" s="2">
        <v>85</v>
      </c>
      <c r="AM295" s="2">
        <v>88</v>
      </c>
      <c r="AN295" s="2">
        <v>90</v>
      </c>
      <c r="AO295" s="2">
        <v>92</v>
      </c>
      <c r="AP295" s="2">
        <v>95</v>
      </c>
      <c r="AQ295" s="2">
        <v>100</v>
      </c>
      <c r="AR295" s="2">
        <v>105</v>
      </c>
      <c r="AS295" s="2">
        <v>110</v>
      </c>
      <c r="AT295" s="2">
        <v>115</v>
      </c>
    </row>
    <row r="296" spans="1:46" x14ac:dyDescent="0.3">
      <c r="A296" t="s">
        <v>442</v>
      </c>
      <c r="K296" t="s">
        <v>443</v>
      </c>
      <c r="T296" t="s">
        <v>444</v>
      </c>
      <c r="AK296" s="2">
        <v>120</v>
      </c>
      <c r="AL296" s="2">
        <v>125</v>
      </c>
      <c r="AM296" s="2">
        <v>130</v>
      </c>
      <c r="AN296" s="2">
        <v>135</v>
      </c>
      <c r="AO296" s="2">
        <v>140</v>
      </c>
      <c r="AP296" s="2">
        <v>145</v>
      </c>
      <c r="AQ296" s="2">
        <v>150</v>
      </c>
      <c r="AR296" s="2">
        <v>155</v>
      </c>
      <c r="AS296" s="2">
        <v>160</v>
      </c>
      <c r="AT296" s="2">
        <v>165</v>
      </c>
    </row>
    <row r="297" spans="1:46" x14ac:dyDescent="0.3">
      <c r="A297" t="s">
        <v>445</v>
      </c>
      <c r="K297" t="s">
        <v>446</v>
      </c>
      <c r="T297" t="s">
        <v>447</v>
      </c>
      <c r="AK297" s="2">
        <v>170</v>
      </c>
      <c r="AL297" s="2">
        <v>175</v>
      </c>
      <c r="AM297" s="2">
        <v>180</v>
      </c>
      <c r="AN297" s="2">
        <v>185</v>
      </c>
      <c r="AO297" s="2">
        <v>190</v>
      </c>
      <c r="AP297" s="2">
        <v>195</v>
      </c>
      <c r="AQ297" s="2">
        <v>200</v>
      </c>
      <c r="AR297" s="2">
        <v>205</v>
      </c>
      <c r="AS297" s="2">
        <v>210</v>
      </c>
      <c r="AT297" s="2">
        <v>215</v>
      </c>
    </row>
    <row r="298" spans="1:46" x14ac:dyDescent="0.3">
      <c r="A298" t="s">
        <v>448</v>
      </c>
      <c r="K298" t="s">
        <v>443</v>
      </c>
      <c r="T298" t="s">
        <v>444</v>
      </c>
      <c r="AK298" s="2">
        <v>220</v>
      </c>
      <c r="AL298" s="2">
        <v>225</v>
      </c>
      <c r="AM298" s="2">
        <v>230</v>
      </c>
      <c r="AN298" s="2">
        <v>235</v>
      </c>
      <c r="AO298" s="2">
        <v>240</v>
      </c>
      <c r="AP298" s="2">
        <v>245</v>
      </c>
      <c r="AQ298" s="2">
        <v>250</v>
      </c>
      <c r="AR298" s="2">
        <v>255</v>
      </c>
      <c r="AS298" s="2">
        <v>260</v>
      </c>
      <c r="AT298" s="2">
        <v>265</v>
      </c>
    </row>
    <row r="299" spans="1:46" x14ac:dyDescent="0.3">
      <c r="A299" t="s">
        <v>449</v>
      </c>
      <c r="K299" t="s">
        <v>449</v>
      </c>
      <c r="T299" t="s">
        <v>449</v>
      </c>
      <c r="AK299" s="2">
        <v>270</v>
      </c>
      <c r="AL299" s="2">
        <v>275</v>
      </c>
      <c r="AM299" s="2">
        <v>280</v>
      </c>
      <c r="AN299" s="2">
        <v>285</v>
      </c>
      <c r="AO299" s="2">
        <v>290</v>
      </c>
      <c r="AP299" s="2">
        <v>295</v>
      </c>
      <c r="AQ299" s="2">
        <v>300</v>
      </c>
      <c r="AR299" s="2">
        <v>305</v>
      </c>
      <c r="AS299" s="2">
        <v>310</v>
      </c>
      <c r="AT299" s="2">
        <v>315</v>
      </c>
    </row>
    <row r="300" spans="1:46" x14ac:dyDescent="0.3">
      <c r="A300" t="s">
        <v>450</v>
      </c>
      <c r="K300" t="s">
        <v>451</v>
      </c>
      <c r="T300" t="s">
        <v>452</v>
      </c>
      <c r="AK300" s="2">
        <v>320</v>
      </c>
      <c r="AL300" s="2">
        <v>325</v>
      </c>
      <c r="AM300" s="2">
        <v>330</v>
      </c>
      <c r="AN300" s="2">
        <v>335</v>
      </c>
      <c r="AO300" s="2">
        <v>340</v>
      </c>
      <c r="AP300" s="2">
        <v>345</v>
      </c>
      <c r="AQ300" s="2">
        <v>350</v>
      </c>
      <c r="AR300" s="2">
        <v>355</v>
      </c>
      <c r="AS300" s="2">
        <v>360</v>
      </c>
      <c r="AT300" s="2">
        <v>365</v>
      </c>
    </row>
    <row r="301" spans="1:46" x14ac:dyDescent="0.3">
      <c r="A301" t="s">
        <v>453</v>
      </c>
      <c r="K301" t="s">
        <v>454</v>
      </c>
      <c r="T301" t="s">
        <v>455</v>
      </c>
      <c r="AK301" s="2">
        <v>370</v>
      </c>
      <c r="AL301" s="2">
        <v>375</v>
      </c>
      <c r="AM301" s="2">
        <v>380</v>
      </c>
      <c r="AN301" s="2">
        <v>385</v>
      </c>
      <c r="AO301" s="2">
        <v>390</v>
      </c>
      <c r="AP301" s="2">
        <v>395</v>
      </c>
      <c r="AQ301" s="2">
        <v>400</v>
      </c>
      <c r="AR301" s="2">
        <v>405</v>
      </c>
      <c r="AS301" s="2">
        <v>410</v>
      </c>
      <c r="AT301" s="2">
        <v>415</v>
      </c>
    </row>
    <row r="302" spans="1:46" x14ac:dyDescent="0.3">
      <c r="A302" t="s">
        <v>456</v>
      </c>
      <c r="K302" t="s">
        <v>457</v>
      </c>
      <c r="T302" t="s">
        <v>458</v>
      </c>
      <c r="AK302" s="2">
        <v>420</v>
      </c>
      <c r="AL302" s="2">
        <v>425</v>
      </c>
      <c r="AM302" s="2">
        <v>430</v>
      </c>
      <c r="AN302" s="2">
        <v>435</v>
      </c>
      <c r="AO302" s="2">
        <v>440</v>
      </c>
      <c r="AP302" s="2">
        <v>445</v>
      </c>
      <c r="AQ302" s="2">
        <v>450</v>
      </c>
      <c r="AR302" s="2">
        <v>455</v>
      </c>
      <c r="AS302" s="2">
        <v>460</v>
      </c>
      <c r="AT302" s="2">
        <v>465</v>
      </c>
    </row>
    <row r="303" spans="1:46" x14ac:dyDescent="0.3">
      <c r="A303" t="s">
        <v>459</v>
      </c>
      <c r="K303" t="s">
        <v>460</v>
      </c>
      <c r="T303" t="s">
        <v>461</v>
      </c>
      <c r="AK303" s="2">
        <v>470</v>
      </c>
      <c r="AL303" s="2">
        <v>475</v>
      </c>
      <c r="AM303" s="2">
        <v>480</v>
      </c>
      <c r="AN303" s="2">
        <v>485</v>
      </c>
      <c r="AO303" s="2">
        <v>490</v>
      </c>
      <c r="AP303" s="2">
        <v>495</v>
      </c>
      <c r="AQ303" s="2">
        <v>500</v>
      </c>
      <c r="AR303" s="2">
        <v>505</v>
      </c>
      <c r="AS303" s="2">
        <v>510</v>
      </c>
      <c r="AT303" s="2">
        <v>515</v>
      </c>
    </row>
    <row r="304" spans="1:46" x14ac:dyDescent="0.3">
      <c r="A304" t="s">
        <v>462</v>
      </c>
      <c r="K304" t="s">
        <v>463</v>
      </c>
      <c r="T304" t="s">
        <v>464</v>
      </c>
    </row>
    <row r="305" spans="1:28" x14ac:dyDescent="0.3">
      <c r="A305" s="3" t="s">
        <v>129</v>
      </c>
      <c r="B305" s="1" t="s">
        <v>225</v>
      </c>
      <c r="C305" s="2">
        <f>QUARTILE($AK$274:$AT$283,1)</f>
        <v>61.5</v>
      </c>
      <c r="K305" t="s">
        <v>465</v>
      </c>
      <c r="T305" s="3" t="s">
        <v>129</v>
      </c>
      <c r="U305" s="1" t="s">
        <v>225</v>
      </c>
      <c r="V305" s="2">
        <f>QUARTILE($Y$275:$AH$285,1)</f>
        <v>56.25</v>
      </c>
    </row>
    <row r="306" spans="1:28" x14ac:dyDescent="0.3">
      <c r="B306" s="1" t="s">
        <v>466</v>
      </c>
      <c r="C306" s="2">
        <f>QUARTILE($AK$274:$AT$283,2)</f>
        <v>73.5</v>
      </c>
      <c r="K306" s="3" t="s">
        <v>129</v>
      </c>
      <c r="L306" s="1" t="s">
        <v>225</v>
      </c>
      <c r="M306" s="2">
        <f>QUARTILE($AK$286:$AT$295,1)</f>
        <v>182.5</v>
      </c>
      <c r="U306" s="1" t="s">
        <v>466</v>
      </c>
      <c r="V306" s="2">
        <f>QUARTILE($Y$275:$AH$285,2)</f>
        <v>92.5</v>
      </c>
    </row>
    <row r="307" spans="1:28" x14ac:dyDescent="0.3">
      <c r="B307" s="1" t="s">
        <v>226</v>
      </c>
      <c r="C307" s="2">
        <f>QUARTILE($AK$274:$AT$283,3)</f>
        <v>85.75</v>
      </c>
      <c r="L307" s="1" t="s">
        <v>466</v>
      </c>
      <c r="M307" s="2">
        <f>QUARTILE($AK$286:$AT$295,2)</f>
        <v>302.5</v>
      </c>
      <c r="U307" s="1" t="s">
        <v>226</v>
      </c>
      <c r="V307" s="2">
        <f>QUARTILE($Y$275:$AH$285,3)</f>
        <v>128.75</v>
      </c>
    </row>
    <row r="308" spans="1:28" x14ac:dyDescent="0.3">
      <c r="C308" s="2"/>
      <c r="L308" s="1" t="s">
        <v>226</v>
      </c>
      <c r="M308" s="2">
        <f>QUARTILE($AK$286:$AT$295,3)</f>
        <v>401.25</v>
      </c>
      <c r="V308" s="2"/>
    </row>
    <row r="309" spans="1:28" x14ac:dyDescent="0.3">
      <c r="B309" s="1" t="s">
        <v>467</v>
      </c>
      <c r="C309" s="2">
        <f>PERCENTILE($AK$274:$AT$283,0.1)</f>
        <v>49.5</v>
      </c>
      <c r="M309" s="2"/>
      <c r="U309" s="1" t="s">
        <v>468</v>
      </c>
      <c r="V309" s="2">
        <f>PERCENTILE($Y$275:$AH$285,0.2)</f>
        <v>49</v>
      </c>
    </row>
    <row r="310" spans="1:28" x14ac:dyDescent="0.3">
      <c r="B310" s="1" t="s">
        <v>469</v>
      </c>
      <c r="C310" s="2">
        <f>PERCENTILE($AK$274:$AT$283,0.25)</f>
        <v>61.5</v>
      </c>
      <c r="L310" s="1" t="s">
        <v>470</v>
      </c>
      <c r="M310" s="2">
        <f>PERCENTILE($AK$286:$AT$295,0.15)</f>
        <v>87.55</v>
      </c>
      <c r="U310" s="1" t="s">
        <v>471</v>
      </c>
      <c r="V310" s="2">
        <f>PERCENTILE($Y$275:$AH$285,0.4)</f>
        <v>78</v>
      </c>
    </row>
    <row r="311" spans="1:28" x14ac:dyDescent="0.3">
      <c r="B311" s="1" t="s">
        <v>472</v>
      </c>
      <c r="C311" s="2">
        <f>PERCENTILE($AK$274:$AT$283,0.75)</f>
        <v>85.75</v>
      </c>
      <c r="L311" s="1" t="s">
        <v>473</v>
      </c>
      <c r="M311" s="2">
        <f>PERCENTILE($AK$286:$AT$295,0.5)</f>
        <v>302.5</v>
      </c>
      <c r="U311" s="1" t="s">
        <v>474</v>
      </c>
      <c r="V311" s="2">
        <f>PERCENTILE($Y$275:$AH$285,0.8)</f>
        <v>136</v>
      </c>
    </row>
    <row r="312" spans="1:28" x14ac:dyDescent="0.3">
      <c r="B312" s="1" t="s">
        <v>475</v>
      </c>
      <c r="C312" s="2">
        <f>PERCENTILE($AK$274:$AT$283,0.9)</f>
        <v>92.300000000000011</v>
      </c>
      <c r="L312" s="1" t="s">
        <v>476</v>
      </c>
      <c r="M312" s="2">
        <f>PERCENTILE($AK$286:$AT$295,0.85)</f>
        <v>440.74999999999994</v>
      </c>
    </row>
    <row r="313" spans="1:28" x14ac:dyDescent="0.3">
      <c r="U313" s="1" t="s">
        <v>366</v>
      </c>
      <c r="V313" s="13" t="s">
        <v>477</v>
      </c>
      <c r="W313" s="13"/>
      <c r="X313" s="13"/>
      <c r="Y313" s="13"/>
      <c r="Z313" s="13"/>
      <c r="AA313" s="13"/>
      <c r="AB313" s="13"/>
    </row>
    <row r="314" spans="1:28" x14ac:dyDescent="0.3">
      <c r="B314" s="1" t="s">
        <v>366</v>
      </c>
      <c r="C314" s="15" t="s">
        <v>478</v>
      </c>
      <c r="D314" s="15"/>
      <c r="E314" s="15"/>
      <c r="F314" s="15"/>
      <c r="G314" s="15"/>
      <c r="H314" s="15"/>
      <c r="I314" s="15"/>
      <c r="L314" s="1" t="s">
        <v>366</v>
      </c>
      <c r="M314" s="13" t="s">
        <v>479</v>
      </c>
      <c r="N314" s="13"/>
      <c r="O314" s="13"/>
      <c r="P314" s="13"/>
      <c r="Q314" s="13"/>
      <c r="R314" s="13"/>
      <c r="V314" s="13"/>
      <c r="W314" s="13"/>
      <c r="X314" s="13"/>
      <c r="Y314" s="13"/>
      <c r="Z314" s="13"/>
      <c r="AA314" s="13"/>
      <c r="AB314" s="13"/>
    </row>
    <row r="315" spans="1:28" x14ac:dyDescent="0.3">
      <c r="C315" s="15"/>
      <c r="D315" s="15"/>
      <c r="E315" s="15"/>
      <c r="F315" s="15"/>
      <c r="G315" s="15"/>
      <c r="H315" s="15"/>
      <c r="I315" s="15"/>
      <c r="M315" s="13"/>
      <c r="N315" s="13"/>
      <c r="O315" s="13"/>
      <c r="P315" s="13"/>
      <c r="Q315" s="13"/>
      <c r="R315" s="13"/>
      <c r="V315" s="13"/>
      <c r="W315" s="13"/>
      <c r="X315" s="13"/>
      <c r="Y315" s="13"/>
      <c r="Z315" s="13"/>
      <c r="AA315" s="13"/>
      <c r="AB315" s="13"/>
    </row>
    <row r="316" spans="1:28" x14ac:dyDescent="0.3">
      <c r="C316" s="15"/>
      <c r="D316" s="15"/>
      <c r="E316" s="15"/>
      <c r="F316" s="15"/>
      <c r="G316" s="15"/>
      <c r="H316" s="15"/>
      <c r="I316" s="15"/>
      <c r="M316" s="13"/>
      <c r="N316" s="13"/>
      <c r="O316" s="13"/>
      <c r="P316" s="13"/>
      <c r="Q316" s="13"/>
      <c r="R316" s="13"/>
      <c r="V316" s="13"/>
      <c r="W316" s="13"/>
      <c r="X316" s="13"/>
      <c r="Y316" s="13"/>
      <c r="Z316" s="13"/>
      <c r="AA316" s="13"/>
      <c r="AB316" s="13"/>
    </row>
    <row r="317" spans="1:28" x14ac:dyDescent="0.3">
      <c r="C317" s="15"/>
      <c r="D317" s="15"/>
      <c r="E317" s="15"/>
      <c r="F317" s="15"/>
      <c r="G317" s="15"/>
      <c r="H317" s="15"/>
      <c r="I317" s="15"/>
      <c r="M317" s="13"/>
      <c r="N317" s="13"/>
      <c r="O317" s="13"/>
      <c r="P317" s="13"/>
      <c r="Q317" s="13"/>
      <c r="R317" s="13"/>
      <c r="V317" s="13"/>
      <c r="W317" s="13"/>
      <c r="X317" s="13"/>
      <c r="Y317" s="13"/>
      <c r="Z317" s="13"/>
      <c r="AA317" s="13"/>
      <c r="AB317" s="13"/>
    </row>
    <row r="318" spans="1:28" x14ac:dyDescent="0.3">
      <c r="C318" s="15"/>
      <c r="D318" s="15"/>
      <c r="E318" s="15"/>
      <c r="F318" s="15"/>
      <c r="G318" s="15"/>
      <c r="H318" s="15"/>
      <c r="I318" s="15"/>
      <c r="M318" s="13"/>
      <c r="N318" s="13"/>
      <c r="O318" s="13"/>
      <c r="P318" s="13"/>
      <c r="Q318" s="13"/>
      <c r="R318" s="13"/>
      <c r="V318" s="13"/>
      <c r="W318" s="13"/>
      <c r="X318" s="13"/>
      <c r="Y318" s="13"/>
      <c r="Z318" s="13"/>
      <c r="AA318" s="13"/>
      <c r="AB318" s="13"/>
    </row>
    <row r="319" spans="1:28" x14ac:dyDescent="0.3">
      <c r="C319" s="15"/>
      <c r="D319" s="15"/>
      <c r="E319" s="15"/>
      <c r="F319" s="15"/>
      <c r="G319" s="15"/>
      <c r="H319" s="15"/>
      <c r="I319" s="15"/>
      <c r="M319" s="13"/>
      <c r="N319" s="13"/>
      <c r="O319" s="13"/>
      <c r="P319" s="13"/>
      <c r="Q319" s="13"/>
      <c r="R319" s="13"/>
      <c r="V319" s="13"/>
      <c r="W319" s="13"/>
      <c r="X319" s="13"/>
      <c r="Y319" s="13"/>
      <c r="Z319" s="13"/>
      <c r="AA319" s="13"/>
      <c r="AB319" s="13"/>
    </row>
    <row r="320" spans="1:28" x14ac:dyDescent="0.3">
      <c r="C320" s="15"/>
      <c r="D320" s="15"/>
      <c r="E320" s="15"/>
      <c r="F320" s="15"/>
      <c r="G320" s="15"/>
      <c r="H320" s="15"/>
      <c r="I320" s="15"/>
    </row>
    <row r="322" spans="1:38" x14ac:dyDescent="0.3">
      <c r="A322" t="s">
        <v>480</v>
      </c>
      <c r="K322" t="s">
        <v>481</v>
      </c>
    </row>
    <row r="323" spans="1:38" x14ac:dyDescent="0.3">
      <c r="A323" t="s">
        <v>482</v>
      </c>
      <c r="K323" t="s">
        <v>483</v>
      </c>
    </row>
    <row r="324" spans="1:38" x14ac:dyDescent="0.3">
      <c r="A324" t="s">
        <v>5</v>
      </c>
      <c r="K324" t="s">
        <v>5</v>
      </c>
    </row>
    <row r="325" spans="1:38" x14ac:dyDescent="0.3">
      <c r="A325" t="s">
        <v>484</v>
      </c>
      <c r="K325" t="s">
        <v>485</v>
      </c>
    </row>
    <row r="326" spans="1:38" x14ac:dyDescent="0.3">
      <c r="A326" t="s">
        <v>486</v>
      </c>
      <c r="K326" t="s">
        <v>487</v>
      </c>
      <c r="P326" s="1" t="s">
        <v>5</v>
      </c>
      <c r="Q326" s="2">
        <v>0.5</v>
      </c>
      <c r="R326" s="2">
        <v>1</v>
      </c>
      <c r="S326" s="2">
        <v>0.2</v>
      </c>
      <c r="T326" s="2">
        <v>0.7</v>
      </c>
      <c r="U326" s="2">
        <v>0.3</v>
      </c>
      <c r="V326" s="2">
        <v>0.9</v>
      </c>
      <c r="W326" s="2">
        <v>1.2</v>
      </c>
      <c r="X326" s="2">
        <v>0.6</v>
      </c>
      <c r="Y326" s="2">
        <v>0.4</v>
      </c>
      <c r="Z326" s="2">
        <v>1.1000000000000001</v>
      </c>
    </row>
    <row r="327" spans="1:38" x14ac:dyDescent="0.3">
      <c r="A327" t="s">
        <v>488</v>
      </c>
      <c r="K327" t="s">
        <v>489</v>
      </c>
      <c r="Q327" s="2">
        <v>0.8</v>
      </c>
      <c r="R327" s="2">
        <v>0.5</v>
      </c>
      <c r="S327" s="2">
        <v>0.3</v>
      </c>
      <c r="T327" s="2">
        <v>0.6</v>
      </c>
      <c r="U327" s="2">
        <v>1</v>
      </c>
      <c r="V327" s="2">
        <v>0.4</v>
      </c>
      <c r="W327" s="2">
        <v>0.5</v>
      </c>
      <c r="X327" s="2">
        <v>0.7</v>
      </c>
      <c r="Y327" s="2">
        <v>0.9</v>
      </c>
      <c r="Z327" s="2">
        <v>1.3</v>
      </c>
      <c r="AB327" s="8" t="s">
        <v>379</v>
      </c>
    </row>
    <row r="328" spans="1:38" x14ac:dyDescent="0.3">
      <c r="A328" t="s">
        <v>490</v>
      </c>
      <c r="K328" t="s">
        <v>491</v>
      </c>
      <c r="Q328" s="2">
        <v>0.8</v>
      </c>
      <c r="R328" s="2">
        <v>0.6</v>
      </c>
      <c r="S328" s="2">
        <v>0.4</v>
      </c>
      <c r="T328" s="2">
        <v>0.7</v>
      </c>
      <c r="U328" s="2">
        <v>0.9</v>
      </c>
      <c r="V328" s="2">
        <v>0.5</v>
      </c>
      <c r="W328" s="2">
        <v>0.2</v>
      </c>
      <c r="X328" s="2">
        <v>1</v>
      </c>
      <c r="Y328" s="2">
        <v>0.8</v>
      </c>
      <c r="Z328" s="2">
        <v>0.3</v>
      </c>
      <c r="AB328" s="1" t="s">
        <v>5</v>
      </c>
      <c r="AC328" s="2">
        <v>15</v>
      </c>
      <c r="AD328" s="2">
        <v>20</v>
      </c>
      <c r="AE328" s="2">
        <v>25</v>
      </c>
      <c r="AF328" s="2">
        <v>30</v>
      </c>
      <c r="AG328" s="2">
        <v>35</v>
      </c>
      <c r="AH328" s="2">
        <v>40</v>
      </c>
      <c r="AI328" s="2">
        <v>45</v>
      </c>
      <c r="AJ328" s="2">
        <v>50</v>
      </c>
      <c r="AK328" s="2">
        <v>55</v>
      </c>
      <c r="AL328" s="2">
        <v>60</v>
      </c>
    </row>
    <row r="329" spans="1:38" x14ac:dyDescent="0.3">
      <c r="A329" t="s">
        <v>492</v>
      </c>
      <c r="K329" t="s">
        <v>493</v>
      </c>
      <c r="Q329" s="2">
        <v>0.6</v>
      </c>
      <c r="R329" s="2">
        <v>0.4</v>
      </c>
      <c r="S329" s="2">
        <v>0.7</v>
      </c>
      <c r="T329" s="2">
        <v>0.9</v>
      </c>
      <c r="U329" s="2">
        <v>1.2</v>
      </c>
      <c r="V329" s="2">
        <v>0.8</v>
      </c>
      <c r="W329" s="2">
        <v>0.3</v>
      </c>
      <c r="X329" s="2">
        <v>0.6</v>
      </c>
      <c r="Y329" s="2">
        <v>0.5</v>
      </c>
      <c r="Z329" s="2">
        <v>0.4</v>
      </c>
      <c r="AC329" s="2">
        <v>65</v>
      </c>
      <c r="AD329" s="2">
        <v>70</v>
      </c>
      <c r="AE329" s="2">
        <v>75</v>
      </c>
      <c r="AF329" s="2">
        <v>80</v>
      </c>
      <c r="AG329" s="2">
        <v>85</v>
      </c>
      <c r="AH329" s="2">
        <v>90</v>
      </c>
      <c r="AI329" s="2">
        <v>95</v>
      </c>
      <c r="AJ329" s="2">
        <v>100</v>
      </c>
      <c r="AK329" s="2">
        <v>105</v>
      </c>
      <c r="AL329" s="2">
        <v>110</v>
      </c>
    </row>
    <row r="330" spans="1:38" x14ac:dyDescent="0.3">
      <c r="A330" t="s">
        <v>494</v>
      </c>
      <c r="K330" t="s">
        <v>495</v>
      </c>
      <c r="Q330" s="2">
        <v>0.7</v>
      </c>
      <c r="R330" s="2">
        <v>0.9</v>
      </c>
      <c r="S330" s="2">
        <v>1.1000000000000001</v>
      </c>
      <c r="T330" s="2">
        <v>0.3</v>
      </c>
      <c r="U330" s="2">
        <v>1.4</v>
      </c>
      <c r="V330" s="2">
        <v>0</v>
      </c>
      <c r="W330" s="2">
        <v>9</v>
      </c>
      <c r="X330" s="2">
        <v>0.6</v>
      </c>
      <c r="Y330" s="2">
        <v>0.2</v>
      </c>
      <c r="Z330" s="2">
        <v>1.5</v>
      </c>
      <c r="AC330" s="2">
        <v>115</v>
      </c>
      <c r="AD330" s="2">
        <v>120</v>
      </c>
      <c r="AE330" s="2">
        <v>125</v>
      </c>
      <c r="AF330" s="2">
        <v>130</v>
      </c>
      <c r="AG330" s="2">
        <v>135</v>
      </c>
      <c r="AH330" s="2">
        <v>140</v>
      </c>
      <c r="AI330" s="2">
        <v>145</v>
      </c>
      <c r="AJ330" s="2">
        <v>150</v>
      </c>
      <c r="AK330" s="2">
        <v>155</v>
      </c>
      <c r="AL330" s="2">
        <v>160</v>
      </c>
    </row>
    <row r="331" spans="1:38" x14ac:dyDescent="0.3">
      <c r="A331" t="s">
        <v>496</v>
      </c>
      <c r="K331" t="s">
        <v>497</v>
      </c>
      <c r="Q331" s="2">
        <v>0.6</v>
      </c>
      <c r="R331" s="2">
        <v>0.4</v>
      </c>
      <c r="S331" s="2">
        <v>0.7</v>
      </c>
      <c r="T331" s="2">
        <v>1</v>
      </c>
      <c r="U331" s="2">
        <v>0.8</v>
      </c>
      <c r="V331" s="2">
        <v>0.3</v>
      </c>
      <c r="W331" s="2">
        <v>0.5</v>
      </c>
      <c r="X331" s="2">
        <v>0.8</v>
      </c>
      <c r="Y331" s="2">
        <v>0.6</v>
      </c>
      <c r="Z331" s="2">
        <v>0.3</v>
      </c>
      <c r="AC331" s="2">
        <v>165</v>
      </c>
      <c r="AD331" s="2">
        <v>170</v>
      </c>
      <c r="AE331" s="2">
        <v>175</v>
      </c>
      <c r="AF331" s="2">
        <v>180</v>
      </c>
      <c r="AG331" s="2">
        <v>185</v>
      </c>
      <c r="AH331" s="2">
        <v>190</v>
      </c>
      <c r="AI331" s="2">
        <v>195</v>
      </c>
      <c r="AJ331" s="2">
        <v>200</v>
      </c>
      <c r="AK331" s="2">
        <v>205</v>
      </c>
      <c r="AL331" s="2">
        <v>210</v>
      </c>
    </row>
    <row r="332" spans="1:38" x14ac:dyDescent="0.3">
      <c r="A332" t="s">
        <v>498</v>
      </c>
      <c r="K332" t="s">
        <v>499</v>
      </c>
      <c r="Q332" s="2">
        <v>0.4</v>
      </c>
      <c r="R332" s="2">
        <v>0.7</v>
      </c>
      <c r="S332" s="2">
        <v>0.9</v>
      </c>
      <c r="T332" s="2">
        <v>1</v>
      </c>
      <c r="U332" s="2">
        <v>0.8</v>
      </c>
      <c r="V332" s="2">
        <v>0.3</v>
      </c>
      <c r="W332" s="2">
        <v>0.5</v>
      </c>
      <c r="X332" s="2">
        <v>0.6</v>
      </c>
      <c r="Y332" s="2">
        <v>0.4</v>
      </c>
      <c r="Z332" s="2">
        <v>0.7</v>
      </c>
      <c r="AC332" s="2">
        <v>215</v>
      </c>
      <c r="AD332" s="2">
        <v>220</v>
      </c>
      <c r="AE332" s="2">
        <v>225</v>
      </c>
      <c r="AF332" s="2">
        <v>230</v>
      </c>
      <c r="AG332" s="2">
        <v>235</v>
      </c>
      <c r="AH332" s="2">
        <v>240</v>
      </c>
      <c r="AI332" s="2">
        <v>245</v>
      </c>
      <c r="AJ332" s="2">
        <v>250</v>
      </c>
      <c r="AK332" s="2">
        <v>255</v>
      </c>
      <c r="AL332" s="2">
        <v>260</v>
      </c>
    </row>
    <row r="333" spans="1:38" x14ac:dyDescent="0.3">
      <c r="A333" t="s">
        <v>500</v>
      </c>
      <c r="K333" t="s">
        <v>501</v>
      </c>
      <c r="Q333" s="2">
        <v>0.9</v>
      </c>
      <c r="R333" s="2">
        <v>1.1000000000000001</v>
      </c>
      <c r="S333" s="2">
        <v>0.8</v>
      </c>
      <c r="T333" s="2">
        <v>0.3</v>
      </c>
      <c r="U333" s="2">
        <v>0.5</v>
      </c>
      <c r="V333" s="2">
        <v>0.6</v>
      </c>
      <c r="W333" s="2">
        <v>0.4</v>
      </c>
      <c r="X333" s="2">
        <v>0.7</v>
      </c>
      <c r="Y333" s="2">
        <v>0.9</v>
      </c>
      <c r="Z333" s="2">
        <v>1</v>
      </c>
      <c r="AC333" s="2">
        <v>265</v>
      </c>
      <c r="AD333" s="2">
        <v>270</v>
      </c>
      <c r="AE333" s="2">
        <v>275</v>
      </c>
      <c r="AF333" s="2">
        <v>280</v>
      </c>
      <c r="AG333" s="2">
        <v>285</v>
      </c>
      <c r="AH333" s="2">
        <v>290</v>
      </c>
      <c r="AI333" s="2">
        <v>295</v>
      </c>
      <c r="AJ333" s="2">
        <v>300</v>
      </c>
      <c r="AK333" s="2">
        <v>305</v>
      </c>
      <c r="AL333" s="2">
        <v>310</v>
      </c>
    </row>
    <row r="334" spans="1:38" x14ac:dyDescent="0.3">
      <c r="A334" t="s">
        <v>502</v>
      </c>
      <c r="K334" t="s">
        <v>503</v>
      </c>
      <c r="Q334" s="2">
        <v>0.8</v>
      </c>
      <c r="R334" s="2">
        <v>0.3</v>
      </c>
      <c r="S334" s="2">
        <v>0.5</v>
      </c>
      <c r="T334" s="2">
        <v>0.6</v>
      </c>
      <c r="U334" s="2">
        <v>0.4</v>
      </c>
      <c r="V334" s="2">
        <v>0.7</v>
      </c>
      <c r="W334" s="2">
        <v>0.9</v>
      </c>
      <c r="X334" s="2">
        <v>1.1000000000000001</v>
      </c>
      <c r="Y334" s="2">
        <v>0.8</v>
      </c>
      <c r="Z334" s="2">
        <v>0.3</v>
      </c>
      <c r="AC334" s="2">
        <v>315</v>
      </c>
      <c r="AD334" s="2">
        <v>320</v>
      </c>
      <c r="AE334" s="2">
        <v>325</v>
      </c>
      <c r="AF334" s="2">
        <v>330</v>
      </c>
      <c r="AG334" s="2">
        <v>335</v>
      </c>
      <c r="AH334" s="2">
        <v>340</v>
      </c>
      <c r="AI334" s="2">
        <v>345</v>
      </c>
      <c r="AJ334" s="2">
        <v>350</v>
      </c>
      <c r="AK334" s="2">
        <v>355</v>
      </c>
      <c r="AL334" s="2">
        <v>360</v>
      </c>
    </row>
    <row r="335" spans="1:38" x14ac:dyDescent="0.3">
      <c r="A335" t="s">
        <v>504</v>
      </c>
      <c r="K335" t="s">
        <v>505</v>
      </c>
      <c r="Q335" s="2">
        <v>0.5</v>
      </c>
      <c r="R335" s="2">
        <v>0.6</v>
      </c>
      <c r="S335" s="2">
        <v>0.4</v>
      </c>
      <c r="T335" s="2">
        <v>0.7</v>
      </c>
      <c r="U335" s="2">
        <v>0.9</v>
      </c>
      <c r="V335" s="2">
        <v>1</v>
      </c>
      <c r="W335" s="2">
        <v>0.8</v>
      </c>
      <c r="X335" s="2">
        <v>0.3</v>
      </c>
      <c r="Y335" s="2">
        <v>0.5</v>
      </c>
      <c r="Z335" s="2">
        <v>0.6</v>
      </c>
      <c r="AC335" s="2">
        <v>365</v>
      </c>
      <c r="AD335" s="2">
        <v>370</v>
      </c>
      <c r="AE335" s="2">
        <v>375</v>
      </c>
      <c r="AF335" s="2">
        <v>380</v>
      </c>
      <c r="AG335" s="2">
        <v>385</v>
      </c>
      <c r="AH335" s="2">
        <v>390</v>
      </c>
      <c r="AI335" s="2">
        <v>395</v>
      </c>
      <c r="AJ335" s="2">
        <v>400</v>
      </c>
      <c r="AK335" s="2">
        <v>405</v>
      </c>
      <c r="AL335" s="2">
        <v>410</v>
      </c>
    </row>
    <row r="336" spans="1:38" x14ac:dyDescent="0.3">
      <c r="A336" t="s">
        <v>506</v>
      </c>
      <c r="K336" t="s">
        <v>507</v>
      </c>
      <c r="Q336" s="2">
        <v>0.4</v>
      </c>
      <c r="R336" s="2">
        <v>0.7</v>
      </c>
      <c r="S336" s="2">
        <v>0.9</v>
      </c>
      <c r="T336" s="2">
        <v>1.1000000000000001</v>
      </c>
      <c r="U336" s="2">
        <v>0.8</v>
      </c>
      <c r="V336" s="2">
        <v>0.3</v>
      </c>
      <c r="W336" s="2">
        <v>0.5</v>
      </c>
      <c r="X336" s="2">
        <v>0.6</v>
      </c>
      <c r="Y336" s="2">
        <v>0.4</v>
      </c>
      <c r="Z336" s="2">
        <v>0.7</v>
      </c>
      <c r="AC336" s="2">
        <v>415</v>
      </c>
      <c r="AD336" s="2">
        <v>420</v>
      </c>
      <c r="AE336" s="2">
        <v>425</v>
      </c>
      <c r="AF336" s="2">
        <v>430</v>
      </c>
      <c r="AG336" s="2">
        <v>435</v>
      </c>
      <c r="AH336" s="2">
        <v>440</v>
      </c>
      <c r="AI336" s="2">
        <v>445</v>
      </c>
      <c r="AJ336" s="2">
        <v>450</v>
      </c>
      <c r="AK336" s="2">
        <v>455</v>
      </c>
      <c r="AL336" s="2">
        <v>460</v>
      </c>
    </row>
    <row r="337" spans="1:38" x14ac:dyDescent="0.3">
      <c r="A337" t="s">
        <v>508</v>
      </c>
      <c r="K337" t="s">
        <v>509</v>
      </c>
      <c r="Q337" s="2">
        <v>0.9</v>
      </c>
      <c r="R337" s="2">
        <v>1</v>
      </c>
      <c r="S337" s="2">
        <v>0.8</v>
      </c>
      <c r="T337" s="2">
        <v>0.3</v>
      </c>
      <c r="U337" s="2">
        <v>0.5</v>
      </c>
      <c r="V337" s="2">
        <v>0.6</v>
      </c>
      <c r="W337" s="2">
        <v>0.4</v>
      </c>
      <c r="X337" s="2">
        <v>0.7</v>
      </c>
      <c r="Y337" s="2">
        <v>0.9</v>
      </c>
      <c r="Z337" s="2">
        <v>1.1000000000000001</v>
      </c>
      <c r="AC337" s="2">
        <v>465</v>
      </c>
      <c r="AD337" s="2">
        <v>470</v>
      </c>
      <c r="AE337" s="2">
        <v>475</v>
      </c>
      <c r="AF337" s="2">
        <v>480</v>
      </c>
      <c r="AG337" s="2">
        <v>485</v>
      </c>
      <c r="AH337" s="2">
        <v>490</v>
      </c>
      <c r="AI337" s="2">
        <v>495</v>
      </c>
      <c r="AJ337" s="2">
        <v>500</v>
      </c>
      <c r="AK337" s="2">
        <v>505</v>
      </c>
      <c r="AL337" s="2">
        <v>510</v>
      </c>
    </row>
    <row r="338" spans="1:38" x14ac:dyDescent="0.3">
      <c r="A338" t="s">
        <v>56</v>
      </c>
      <c r="K338" t="s">
        <v>56</v>
      </c>
      <c r="AC338" s="2">
        <v>515</v>
      </c>
      <c r="AD338" s="2">
        <v>520</v>
      </c>
      <c r="AE338" s="2">
        <v>525</v>
      </c>
      <c r="AF338" s="2">
        <v>530</v>
      </c>
      <c r="AG338" s="2">
        <v>535</v>
      </c>
      <c r="AH338" s="2">
        <v>540</v>
      </c>
      <c r="AI338" s="2">
        <v>545</v>
      </c>
      <c r="AJ338" s="2">
        <v>550</v>
      </c>
      <c r="AK338" s="2">
        <v>555</v>
      </c>
      <c r="AL338" s="2">
        <v>560</v>
      </c>
    </row>
    <row r="339" spans="1:38" x14ac:dyDescent="0.3">
      <c r="A339" t="s">
        <v>441</v>
      </c>
      <c r="K339" t="s">
        <v>441</v>
      </c>
      <c r="AC339" s="2">
        <v>565</v>
      </c>
      <c r="AD339" s="2">
        <v>570</v>
      </c>
      <c r="AE339" s="2">
        <v>575</v>
      </c>
      <c r="AF339" s="2">
        <v>580</v>
      </c>
      <c r="AG339" s="2">
        <v>585</v>
      </c>
      <c r="AH339" s="2">
        <v>590</v>
      </c>
      <c r="AI339" s="2">
        <v>595</v>
      </c>
      <c r="AJ339" s="2">
        <v>600</v>
      </c>
      <c r="AK339" s="2">
        <v>605</v>
      </c>
      <c r="AL339" s="2">
        <v>610</v>
      </c>
    </row>
    <row r="340" spans="1:38" x14ac:dyDescent="0.3">
      <c r="A340" t="s">
        <v>510</v>
      </c>
      <c r="K340" t="s">
        <v>511</v>
      </c>
    </row>
    <row r="341" spans="1:38" x14ac:dyDescent="0.3">
      <c r="A341" t="s">
        <v>512</v>
      </c>
      <c r="K341" t="s">
        <v>513</v>
      </c>
    </row>
    <row r="342" spans="1:38" x14ac:dyDescent="0.3">
      <c r="A342" t="s">
        <v>510</v>
      </c>
      <c r="K342" t="s">
        <v>511</v>
      </c>
    </row>
    <row r="343" spans="1:38" x14ac:dyDescent="0.3">
      <c r="A343" t="s">
        <v>449</v>
      </c>
      <c r="K343" t="s">
        <v>449</v>
      </c>
    </row>
    <row r="344" spans="1:38" x14ac:dyDescent="0.3">
      <c r="A344" t="s">
        <v>514</v>
      </c>
      <c r="K344" t="s">
        <v>515</v>
      </c>
    </row>
    <row r="345" spans="1:38" x14ac:dyDescent="0.3">
      <c r="A345" t="s">
        <v>516</v>
      </c>
      <c r="K345" t="s">
        <v>517</v>
      </c>
    </row>
    <row r="346" spans="1:38" x14ac:dyDescent="0.3">
      <c r="A346" t="s">
        <v>518</v>
      </c>
      <c r="K346" t="s">
        <v>519</v>
      </c>
    </row>
    <row r="347" spans="1:38" x14ac:dyDescent="0.3">
      <c r="A347" t="s">
        <v>520</v>
      </c>
      <c r="K347" t="s">
        <v>521</v>
      </c>
    </row>
    <row r="348" spans="1:38" x14ac:dyDescent="0.3">
      <c r="A348" t="s">
        <v>522</v>
      </c>
      <c r="K348" t="s">
        <v>523</v>
      </c>
    </row>
    <row r="349" spans="1:38" x14ac:dyDescent="0.3">
      <c r="A349" s="3" t="s">
        <v>129</v>
      </c>
      <c r="B349" s="1" t="s">
        <v>225</v>
      </c>
      <c r="C349" s="2">
        <f>QUARTILE($AC$320:$AL$331,1)</f>
        <v>63.75</v>
      </c>
      <c r="K349" s="3" t="s">
        <v>129</v>
      </c>
      <c r="L349" s="1" t="s">
        <v>225</v>
      </c>
      <c r="M349" s="2">
        <f>QUARTILE($Q$318:$Z$329,1)</f>
        <v>0.4</v>
      </c>
    </row>
    <row r="350" spans="1:38" x14ac:dyDescent="0.3">
      <c r="B350" s="1" t="s">
        <v>466</v>
      </c>
      <c r="C350" s="2">
        <f>QUARTILE($AC$320:$AL$331,2)</f>
        <v>112.5</v>
      </c>
      <c r="L350" s="1" t="s">
        <v>466</v>
      </c>
      <c r="M350" s="2">
        <f>QUARTILE($Q$318:$Z$329,2)</f>
        <v>0.6</v>
      </c>
    </row>
    <row r="351" spans="1:38" x14ac:dyDescent="0.3">
      <c r="B351" s="1" t="s">
        <v>226</v>
      </c>
      <c r="C351" s="2">
        <f>QUARTILE($AC$320:$AL$331,3)</f>
        <v>161.25</v>
      </c>
      <c r="L351" s="1" t="s">
        <v>226</v>
      </c>
      <c r="M351" s="2">
        <f>QUARTILE($Q$318:$Z$329,3)</f>
        <v>0.9</v>
      </c>
    </row>
    <row r="352" spans="1:38" x14ac:dyDescent="0.3">
      <c r="C352" s="2"/>
      <c r="M352" s="2"/>
    </row>
    <row r="353" spans="2:18" x14ac:dyDescent="0.3">
      <c r="B353" s="1" t="s">
        <v>524</v>
      </c>
      <c r="C353" s="2">
        <f>PERCENTILE($AC$320:$AL$331,0.3)</f>
        <v>73.5</v>
      </c>
      <c r="L353" s="1" t="s">
        <v>469</v>
      </c>
      <c r="M353" s="2">
        <f>PERCENTILE($Q$318:$Z$329,0.25)</f>
        <v>0.4</v>
      </c>
    </row>
    <row r="354" spans="2:18" x14ac:dyDescent="0.3">
      <c r="B354" s="1" t="s">
        <v>473</v>
      </c>
      <c r="C354" s="2">
        <f>PERCENTILE($AC$320:$AL$331,0.5)</f>
        <v>112.5</v>
      </c>
      <c r="L354" s="1" t="s">
        <v>473</v>
      </c>
      <c r="M354" s="2">
        <f>PERCENTILE($Q$318:$Z$329,0.5)</f>
        <v>0.6</v>
      </c>
    </row>
    <row r="355" spans="2:18" x14ac:dyDescent="0.3">
      <c r="B355" s="1" t="s">
        <v>525</v>
      </c>
      <c r="C355" s="2">
        <f>PERCENTILE($AC$320:$AL$331,0.7)</f>
        <v>151.5</v>
      </c>
      <c r="L355" s="1" t="s">
        <v>472</v>
      </c>
      <c r="M355" s="2">
        <f>PERCENTILE($Q$318:$Z$329,0.75)</f>
        <v>0.9</v>
      </c>
    </row>
    <row r="357" spans="2:18" x14ac:dyDescent="0.3">
      <c r="B357" s="1" t="s">
        <v>366</v>
      </c>
      <c r="C357" s="13" t="s">
        <v>526</v>
      </c>
      <c r="D357" s="13"/>
      <c r="E357" s="13"/>
      <c r="F357" s="13"/>
      <c r="G357" s="13"/>
      <c r="H357" s="13"/>
      <c r="L357" s="1" t="s">
        <v>366</v>
      </c>
      <c r="M357" s="13" t="s">
        <v>527</v>
      </c>
      <c r="N357" s="13"/>
      <c r="O357" s="13"/>
      <c r="P357" s="13"/>
      <c r="Q357" s="13"/>
      <c r="R357" s="13"/>
    </row>
    <row r="358" spans="2:18" x14ac:dyDescent="0.3">
      <c r="C358" s="13"/>
      <c r="D358" s="13"/>
      <c r="E358" s="13"/>
      <c r="F358" s="13"/>
      <c r="G358" s="13"/>
      <c r="H358" s="13"/>
      <c r="M358" s="13"/>
      <c r="N358" s="13"/>
      <c r="O358" s="13"/>
      <c r="P358" s="13"/>
      <c r="Q358" s="13"/>
      <c r="R358" s="13"/>
    </row>
    <row r="359" spans="2:18" x14ac:dyDescent="0.3">
      <c r="C359" s="13"/>
      <c r="D359" s="13"/>
      <c r="E359" s="13"/>
      <c r="F359" s="13"/>
      <c r="G359" s="13"/>
      <c r="H359" s="13"/>
      <c r="M359" s="13"/>
      <c r="N359" s="13"/>
      <c r="O359" s="13"/>
      <c r="P359" s="13"/>
      <c r="Q359" s="13"/>
      <c r="R359" s="13"/>
    </row>
    <row r="360" spans="2:18" x14ac:dyDescent="0.3">
      <c r="C360" s="13"/>
      <c r="D360" s="13"/>
      <c r="E360" s="13"/>
      <c r="F360" s="13"/>
      <c r="G360" s="13"/>
      <c r="H360" s="13"/>
      <c r="M360" s="13"/>
      <c r="N360" s="13"/>
      <c r="O360" s="13"/>
      <c r="P360" s="13"/>
      <c r="Q360" s="13"/>
      <c r="R360" s="13"/>
    </row>
    <row r="361" spans="2:18" x14ac:dyDescent="0.3">
      <c r="C361" s="13"/>
      <c r="D361" s="13"/>
      <c r="E361" s="13"/>
      <c r="F361" s="13"/>
      <c r="G361" s="13"/>
      <c r="H361" s="13"/>
      <c r="M361" s="13"/>
      <c r="N361" s="13"/>
      <c r="O361" s="13"/>
      <c r="P361" s="13"/>
      <c r="Q361" s="13"/>
      <c r="R361" s="13"/>
    </row>
    <row r="362" spans="2:18" x14ac:dyDescent="0.3">
      <c r="C362" s="13"/>
      <c r="D362" s="13"/>
      <c r="E362" s="13"/>
      <c r="F362" s="13"/>
      <c r="G362" s="13"/>
      <c r="H362" s="13"/>
      <c r="M362" s="13"/>
      <c r="N362" s="13"/>
      <c r="O362" s="13"/>
      <c r="P362" s="13"/>
      <c r="Q362" s="13"/>
      <c r="R362" s="13"/>
    </row>
    <row r="363" spans="2:18" x14ac:dyDescent="0.3">
      <c r="C363" s="13"/>
      <c r="D363" s="13"/>
      <c r="E363" s="13"/>
      <c r="F363" s="13"/>
      <c r="G363" s="13"/>
      <c r="H363" s="13"/>
      <c r="M363" s="13"/>
      <c r="N363" s="13"/>
      <c r="O363" s="13"/>
      <c r="P363" s="13"/>
      <c r="Q363" s="13"/>
      <c r="R363" s="13"/>
    </row>
    <row r="364" spans="2:18" x14ac:dyDescent="0.3">
      <c r="M364" s="13"/>
      <c r="N364" s="13"/>
      <c r="O364" s="13"/>
      <c r="P364" s="13"/>
      <c r="Q364" s="13"/>
      <c r="R364" s="13"/>
    </row>
  </sheetData>
  <mergeCells count="12">
    <mergeCell ref="B74:C74"/>
    <mergeCell ref="B75:C75"/>
    <mergeCell ref="L78:N78"/>
    <mergeCell ref="L79:N79"/>
    <mergeCell ref="U88:V88"/>
    <mergeCell ref="C357:H363"/>
    <mergeCell ref="M357:R364"/>
    <mergeCell ref="U89:V89"/>
    <mergeCell ref="U90:V90"/>
    <mergeCell ref="V313:AB319"/>
    <mergeCell ref="C314:I320"/>
    <mergeCell ref="M314:R3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pavitra soneja</dc:creator>
  <cp:lastModifiedBy>pavitra soneja</cp:lastModifiedBy>
  <dcterms:created xsi:type="dcterms:W3CDTF">2024-03-14T06:10:31Z</dcterms:created>
  <dcterms:modified xsi:type="dcterms:W3CDTF">2024-04-07T14:07:13Z</dcterms:modified>
</cp:coreProperties>
</file>