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ssane\Desktop\"/>
    </mc:Choice>
  </mc:AlternateContent>
  <xr:revisionPtr revIDLastSave="0" documentId="8_{5FC33578-17CC-435B-B1C3-6C97EC300471}" xr6:coauthVersionLast="46" xr6:coauthVersionMax="46" xr10:uidLastSave="{00000000-0000-0000-0000-000000000000}"/>
  <bookViews>
    <workbookView xWindow="-120" yWindow="-120" windowWidth="19440" windowHeight="7920" tabRatio="803" activeTab="1" xr2:uid="{00000000-000D-0000-FFFF-FFFF00000000}"/>
  </bookViews>
  <sheets>
    <sheet name="User Input" sheetId="1" r:id="rId1"/>
    <sheet name="Fluids &amp; Materials" sheetId="3" r:id="rId2"/>
    <sheet name="Geometry" sheetId="2" r:id="rId3"/>
    <sheet name="Baffles" sheetId="5" r:id="rId4"/>
    <sheet name="Std Tube Dims" sheetId="8" r:id="rId5"/>
    <sheet name="Std Shell Dims" sheetId="9" r:id="rId6"/>
    <sheet name="Shell to Tube Diameter" sheetId="4" r:id="rId7"/>
    <sheet name="Drop Downs" sheetId="6" r:id="rId8"/>
    <sheet name="Sheet3" sheetId="12" r:id="rId9"/>
    <sheet name="password" sheetId="15" r:id="rId10"/>
  </sheets>
  <calcPr calcId="191029" iterate="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4" i="1" l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7" i="1"/>
  <c r="B26" i="1"/>
  <c r="B25" i="1"/>
  <c r="B24" i="1"/>
  <c r="B23" i="1"/>
  <c r="B22" i="1"/>
  <c r="B21" i="1"/>
  <c r="B20" i="1"/>
  <c r="B19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" i="1"/>
  <c r="R22" i="2"/>
  <c r="W18" i="2"/>
  <c r="W5" i="2"/>
  <c r="W17" i="2"/>
  <c r="W6" i="2"/>
  <c r="W16" i="2"/>
  <c r="G21" i="3"/>
  <c r="S21" i="2"/>
  <c r="L2" i="3"/>
  <c r="K25" i="3"/>
  <c r="D12" i="3"/>
  <c r="R20" i="2"/>
  <c r="K3" i="3"/>
  <c r="L6" i="3"/>
  <c r="L7" i="3"/>
  <c r="G3" i="3"/>
  <c r="I22" i="2"/>
  <c r="F26" i="5"/>
  <c r="L8" i="5"/>
  <c r="O2" i="5"/>
  <c r="G23" i="3"/>
  <c r="K21" i="3"/>
  <c r="K7" i="3"/>
  <c r="G9" i="3"/>
  <c r="G7" i="3"/>
  <c r="G25" i="3"/>
  <c r="G27" i="3"/>
  <c r="P25" i="5"/>
  <c r="K23" i="3"/>
  <c r="K5" i="3"/>
  <c r="G5" i="3"/>
  <c r="D14" i="3"/>
  <c r="B7" i="5"/>
  <c r="E5" i="4"/>
  <c r="F5" i="4"/>
  <c r="G5" i="4"/>
  <c r="H5" i="4"/>
  <c r="I5" i="4"/>
  <c r="J5" i="4"/>
  <c r="E6" i="4"/>
  <c r="F6" i="4"/>
  <c r="G6" i="4"/>
  <c r="H6" i="4"/>
  <c r="I6" i="4"/>
  <c r="J6" i="4"/>
  <c r="E7" i="4"/>
  <c r="F7" i="4"/>
  <c r="G7" i="4"/>
  <c r="H7" i="4"/>
  <c r="I7" i="4"/>
  <c r="J7" i="4"/>
  <c r="E8" i="4"/>
  <c r="F8" i="4"/>
  <c r="G8" i="4"/>
  <c r="H8" i="4"/>
  <c r="I8" i="4"/>
  <c r="J8" i="4"/>
  <c r="E9" i="4"/>
  <c r="F9" i="4"/>
  <c r="G9" i="4"/>
  <c r="H9" i="4"/>
  <c r="I9" i="4"/>
  <c r="J9" i="4"/>
  <c r="E10" i="4"/>
  <c r="F10" i="4"/>
  <c r="G10" i="4"/>
  <c r="H10" i="4"/>
  <c r="I10" i="4"/>
  <c r="J10" i="4"/>
  <c r="E11" i="4"/>
  <c r="F11" i="4"/>
  <c r="G11" i="4"/>
  <c r="H11" i="4"/>
  <c r="I11" i="4"/>
  <c r="J11" i="4"/>
  <c r="D6" i="4"/>
  <c r="D7" i="4"/>
  <c r="D8" i="4"/>
  <c r="D9" i="4"/>
  <c r="D10" i="4"/>
  <c r="D11" i="4"/>
  <c r="D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Can Toksoy</author>
  </authors>
  <commentList>
    <comment ref="A4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Can Toksoy:</t>
        </r>
        <r>
          <rPr>
            <sz val="9"/>
            <color indexed="81"/>
            <rFont val="Tahoma"/>
            <family val="2"/>
          </rPr>
          <t xml:space="preserve">
Gap between tube OD and baffle opening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  Poe</author>
  </authors>
  <commentList>
    <comment ref="K2" authorId="0" shapeId="0" xr:uid="{00000000-0006-0000-0100-000001000000}">
      <text>
        <r>
          <rPr>
            <b/>
            <sz val="9"/>
            <color rgb="FF000000"/>
            <rFont val="Calibri"/>
            <family val="2"/>
          </rPr>
          <t>SHELL SIDE NUSSELT CORRELATION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 1 - Dittus
</t>
        </r>
        <r>
          <rPr>
            <sz val="9"/>
            <color rgb="FF000000"/>
            <rFont val="Calibri"/>
            <family val="2"/>
          </rPr>
          <t xml:space="preserve"> 2 - McAdams  Kakac-Liu pg 388
</t>
        </r>
        <r>
          <rPr>
            <sz val="9"/>
            <color rgb="FF000000"/>
            <rFont val="Calibri"/>
            <family val="2"/>
          </rPr>
          <t xml:space="preserve"> 3 - Holman
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 4 - Laminar  1 &lt; Re &lt; 100
</t>
        </r>
        <r>
          <rPr>
            <sz val="9"/>
            <color rgb="FF000000"/>
            <rFont val="Calibri"/>
            <family val="2"/>
          </rPr>
          <t xml:space="preserve"> 5 - Laminar  100 &lt; Re &lt; 100
</t>
        </r>
        <r>
          <rPr>
            <sz val="9"/>
            <color rgb="FF000000"/>
            <rFont val="Calibri"/>
            <family val="2"/>
          </rPr>
          <t xml:space="preserve"> 6 - Turbulent   1000  &lt; Re &lt; 2.0E06
</t>
        </r>
        <r>
          <rPr>
            <sz val="9"/>
            <color rgb="FF000000"/>
            <rFont val="Calibri"/>
            <family val="2"/>
          </rPr>
          <t xml:space="preserve"> 7 - Turbulent    2.0E06  &lt; Re &lt;20.0E06
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10 - Bell Delaware Method with Baffles
</t>
        </r>
        <r>
          <rPr>
            <sz val="9"/>
            <color rgb="FF000000"/>
            <rFont val="Calibri"/>
            <family val="2"/>
          </rPr>
          <t xml:space="preserve">        More Accurate than McAdams</t>
        </r>
      </text>
    </comment>
    <comment ref="R2" authorId="0" shapeId="0" xr:uid="{00000000-0006-0000-0100-000002000000}">
      <text>
        <r>
          <rPr>
            <b/>
            <sz val="9"/>
            <color rgb="FF000000"/>
            <rFont val="Calibri"/>
            <family val="2"/>
          </rPr>
          <t xml:space="preserve">IS SHELL FLUID FOOD OR CORROSIVE
</t>
        </r>
        <r>
          <rPr>
            <b/>
            <sz val="9"/>
            <color rgb="FF000000"/>
            <rFont val="Calibri"/>
            <family val="2"/>
          </rPr>
          <t xml:space="preserve">0=NO
</t>
        </r>
        <r>
          <rPr>
            <b/>
            <sz val="9"/>
            <color rgb="FF000000"/>
            <rFont val="Calibri"/>
            <family val="2"/>
          </rPr>
          <t>1=YES</t>
        </r>
        <r>
          <rPr>
            <sz val="9"/>
            <color rgb="FF000000"/>
            <rFont val="Calibri"/>
            <family val="2"/>
          </rPr>
          <t xml:space="preserve">
</t>
        </r>
      </text>
    </comment>
    <comment ref="G4" authorId="0" shapeId="0" xr:uid="{00000000-0006-0000-0100-000003000000}">
      <text>
        <r>
          <rPr>
            <b/>
            <sz val="9"/>
            <color rgb="FF000000"/>
            <rFont val="Calibri"/>
            <family val="2"/>
          </rPr>
          <t xml:space="preserve">SHELL &amp; TUBE INLET &amp; OUTLET TEMPERATURES (C) 
</t>
        </r>
        <r>
          <rPr>
            <b/>
            <sz val="8"/>
            <color rgb="FF000000"/>
            <rFont val="Calibri"/>
            <family val="2"/>
          </rPr>
          <t>Shell &amp; Tube Inlet Temperatures are Required Inputs</t>
        </r>
      </text>
    </comment>
    <comment ref="K4" authorId="0" shapeId="0" xr:uid="{00000000-0006-0000-0100-000004000000}">
      <text>
        <r>
          <rPr>
            <b/>
            <sz val="9"/>
            <color rgb="FF000000"/>
            <rFont val="Calibri"/>
            <family val="2"/>
          </rPr>
          <t xml:space="preserve">SHELL &amp; TUBE OUTLET TEMPERATURES (C) 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Either Shell or Tube side outlet temperature is Mandotory
</t>
        </r>
        <r>
          <rPr>
            <sz val="9"/>
            <color rgb="FF000000"/>
            <rFont val="Calibri"/>
            <family val="2"/>
          </rPr>
          <t xml:space="preserve">Unknown Tube or Shell side outlet temperature is Calculated
</t>
        </r>
        <r>
          <rPr>
            <sz val="9"/>
            <color rgb="FF000000"/>
            <rFont val="Calibri"/>
            <family val="2"/>
          </rPr>
          <t xml:space="preserve">Declare the unknown outlet temp as -999.999
</t>
        </r>
      </text>
    </comment>
    <comment ref="R4" authorId="0" shapeId="0" xr:uid="{00000000-0006-0000-0100-000005000000}">
      <text>
        <r>
          <rPr>
            <b/>
            <sz val="9"/>
            <color rgb="FF000000"/>
            <rFont val="Calibri"/>
            <family val="2"/>
          </rPr>
          <t xml:space="preserve">IS TUBE FLUID FOOD OR CORROSIVE
</t>
        </r>
        <r>
          <rPr>
            <b/>
            <sz val="9"/>
            <color rgb="FF000000"/>
            <rFont val="Calibri"/>
            <family val="2"/>
          </rPr>
          <t xml:space="preserve">0=NO
</t>
        </r>
        <r>
          <rPr>
            <b/>
            <sz val="9"/>
            <color rgb="FF000000"/>
            <rFont val="Calibri"/>
            <family val="2"/>
          </rPr>
          <t xml:space="preserve">1=YES
</t>
        </r>
      </text>
    </comment>
    <comment ref="K6" authorId="0" shapeId="0" xr:uid="{00000000-0006-0000-0100-000006000000}">
      <text>
        <r>
          <rPr>
            <b/>
            <sz val="9"/>
            <color rgb="FF000000"/>
            <rFont val="Calibri"/>
            <family val="2"/>
          </rPr>
          <t xml:space="preserve">  Shell Pressure Drop Correlation
</t>
        </r>
        <r>
          <rPr>
            <b/>
            <sz val="9"/>
            <color rgb="FF000000"/>
            <rFont val="Calibri"/>
            <family val="2"/>
          </rPr>
          <t xml:space="preserve">1   Default from textbook - Only Option for No Baffles - Not very accurate
</t>
        </r>
        <r>
          <rPr>
            <b/>
            <sz val="9"/>
            <color rgb="FF000000"/>
            <rFont val="Calibri"/>
            <family val="2"/>
          </rPr>
          <t xml:space="preserve">2   Gulley &amp; Associates with Baffles
</t>
        </r>
        <r>
          <rPr>
            <b/>
            <sz val="9"/>
            <color rgb="FF000000"/>
            <rFont val="Calibri"/>
            <family val="2"/>
          </rPr>
          <t xml:space="preserve">
</t>
        </r>
        <r>
          <rPr>
            <b/>
            <sz val="9"/>
            <color rgb="FF000000"/>
            <rFont val="Calibri"/>
            <family val="2"/>
          </rPr>
          <t xml:space="preserve">10  Bell Delaware Method with Baffles
</t>
        </r>
        <r>
          <rPr>
            <b/>
            <sz val="9"/>
            <color rgb="FF000000"/>
            <rFont val="Calibri"/>
            <family val="2"/>
          </rPr>
          <t xml:space="preserve">
</t>
        </r>
        <r>
          <rPr>
            <b/>
            <sz val="9"/>
            <color rgb="FF000000"/>
            <rFont val="Calibri"/>
            <family val="2"/>
          </rPr>
          <t xml:space="preserve">90 Peng, B., Q. Wang, C. Zhang, et al. An experimental study of
</t>
        </r>
        <r>
          <rPr>
            <b/>
            <sz val="9"/>
            <color rgb="FF000000"/>
            <rFont val="Calibri"/>
            <family val="2"/>
          </rPr>
          <t xml:space="preserve">           shell-and-tube heat exchangers with continuous helical
</t>
        </r>
        <r>
          <rPr>
            <b/>
            <sz val="9"/>
            <color rgb="FF000000"/>
            <rFont val="Calibri"/>
            <family val="2"/>
          </rPr>
          <t xml:space="preserve">           baffles. Journal of Heat Transfer. Vol. 129. p. 1425.
</t>
        </r>
        <r>
          <rPr>
            <b/>
            <sz val="9"/>
            <color rgb="FF000000"/>
            <rFont val="Calibri"/>
            <family val="2"/>
          </rPr>
          <t xml:space="preserve">           Shell-tube heat exchanger with continuous helical baffles and
</t>
        </r>
        <r>
          <rPr>
            <b/>
            <sz val="9"/>
            <color rgb="FF000000"/>
            <rFont val="Calibri"/>
            <family val="2"/>
          </rPr>
          <t xml:space="preserve">           side-in-side-out shell configuration (STHX CS).
</t>
        </r>
        <r>
          <rPr>
            <b/>
            <sz val="9"/>
            <color rgb="FF000000"/>
            <rFont val="Calibri"/>
            <family val="2"/>
          </rPr>
          <t xml:space="preserve">          Using this implies a related I_Nusselt_shell.
</t>
        </r>
        <r>
          <rPr>
            <b/>
            <sz val="9"/>
            <color rgb="FF000000"/>
            <rFont val="Calibri"/>
            <family val="2"/>
          </rPr>
          <t xml:space="preserve"> 91 Peng, B., Q. Wang, C. Zhang, et al. An experimental study of
</t>
        </r>
        <r>
          <rPr>
            <b/>
            <sz val="9"/>
            <color rgb="FF000000"/>
            <rFont val="Calibri"/>
            <family val="2"/>
          </rPr>
          <t xml:space="preserve">           shell-and-tube heat exchangers with continuous helical
</t>
        </r>
        <r>
          <rPr>
            <b/>
            <sz val="9"/>
            <color rgb="FF000000"/>
            <rFont val="Calibri"/>
            <family val="2"/>
          </rPr>
          <t xml:space="preserve">           baffles. Journal of Heat Transfer. Vol. 129. p. 1425.
</t>
        </r>
        <r>
          <rPr>
            <b/>
            <sz val="9"/>
            <color rgb="FF000000"/>
            <rFont val="Calibri"/>
            <family val="2"/>
          </rPr>
          <t xml:space="preserve">           Shell-tube heat exchanger with continuous helical baffles and
</t>
        </r>
        <r>
          <rPr>
            <b/>
            <sz val="9"/>
            <color rgb="FF000000"/>
            <rFont val="Calibri"/>
            <family val="2"/>
          </rPr>
          <t xml:space="preserve">           middle-in-middle-out configuration (STHX CM).
</t>
        </r>
        <r>
          <rPr>
            <b/>
            <sz val="9"/>
            <color rgb="FF000000"/>
            <rFont val="Calibri"/>
            <family val="2"/>
          </rPr>
          <t xml:space="preserve">           Using this implies a related I_Nusselt_shell.</t>
        </r>
      </text>
    </comment>
    <comment ref="G22" authorId="0" shapeId="0" xr:uid="{00000000-0006-0000-0100-000007000000}">
      <text>
        <r>
          <rPr>
            <b/>
            <sz val="9"/>
            <color rgb="FF000000"/>
            <rFont val="Calibri"/>
            <family val="2"/>
          </rPr>
          <t xml:space="preserve">SHELL &amp; TUBE INLET  TEMPERATURES (C) 
</t>
        </r>
        <r>
          <rPr>
            <b/>
            <sz val="8"/>
            <color rgb="FF000000"/>
            <rFont val="Calibri"/>
            <family val="2"/>
          </rPr>
          <t>Shell &amp; Tube Inlet Temperatures are Required Inputs</t>
        </r>
      </text>
    </comment>
    <comment ref="K22" authorId="0" shapeId="0" xr:uid="{00000000-0006-0000-0100-000008000000}">
      <text>
        <r>
          <rPr>
            <b/>
            <sz val="9"/>
            <color rgb="FF000000"/>
            <rFont val="Calibri"/>
            <family val="2"/>
          </rPr>
          <t xml:space="preserve">SHELL &amp; TUBE OUTLET TEMPERATURES (C) 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Either Shell or Tube side outlet temperature is Mandotory
</t>
        </r>
        <r>
          <rPr>
            <sz val="9"/>
            <color rgb="FF000000"/>
            <rFont val="Calibri"/>
            <family val="2"/>
          </rPr>
          <t xml:space="preserve">Unknown Tube or Shell side outlet temperature is Calculated
</t>
        </r>
        <r>
          <rPr>
            <sz val="9"/>
            <color rgb="FF000000"/>
            <rFont val="Calibri"/>
            <family val="2"/>
          </rPr>
          <t xml:space="preserve">Declare the unknown outlet temp as -999.999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  Poe</author>
  </authors>
  <commentList>
    <comment ref="W8" authorId="0" shapeId="0" xr:uid="{00000000-0006-0000-0200-000001000000}">
      <text>
        <r>
          <rPr>
            <b/>
            <sz val="9"/>
            <color rgb="FF000000"/>
            <rFont val="Calibri"/>
            <family val="2"/>
          </rPr>
          <t xml:space="preserve">Enter number of tubes 
</t>
        </r>
        <r>
          <rPr>
            <b/>
            <sz val="9"/>
            <color rgb="FF000000"/>
            <rFont val="Calibri"/>
            <family val="2"/>
          </rPr>
          <t xml:space="preserve">(Whole number &gt; 0)
</t>
        </r>
        <r>
          <rPr>
            <b/>
            <sz val="9"/>
            <color rgb="FF000000"/>
            <rFont val="Calibri"/>
            <family val="2"/>
          </rPr>
          <t xml:space="preserve">
</t>
        </r>
        <r>
          <rPr>
            <b/>
            <sz val="9"/>
            <color rgb="FF000000"/>
            <rFont val="Calibri"/>
            <family val="2"/>
          </rPr>
          <t xml:space="preserve">Enter 0 for program to calculate
</t>
        </r>
        <r>
          <rPr>
            <b/>
            <sz val="9"/>
            <color rgb="FF000000"/>
            <rFont val="Calibri"/>
            <family val="2"/>
          </rPr>
          <t>(Required option for DOE study)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Can Toksoy</author>
  </authors>
  <commentList>
    <comment ref="U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Can Toksoy:</t>
        </r>
        <r>
          <rPr>
            <sz val="9"/>
            <color indexed="81"/>
            <rFont val="Tahoma"/>
            <family val="2"/>
          </rPr>
          <t xml:space="preserve">
Peng, B., Q. Wang, C. Zhang, et al. An experimental study of  shell-and-tube heat exchangers with continuous helical  baffles. Journal of Heat Transfer. Vol. 129. p. 1425.
Shell-tube heat exchanger with continuous helical baffles and            side-in-side-out shell configuration (STHX CS).
Using this implies a related  I_Nusselt_shell.</t>
        </r>
      </text>
    </comment>
    <comment ref="U6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Can Toksoy:</t>
        </r>
        <r>
          <rPr>
            <sz val="9"/>
            <color indexed="81"/>
            <rFont val="Tahoma"/>
            <family val="2"/>
          </rPr>
          <t xml:space="preserve">
Peng, B., Q. Wang, C. Zhang, et al. An experimental study of
%           shell-and-tube heat exchangers with continuous helical
%           baffles. Journal of Heat Transfer. Vol. 129. p. 1425.
%           Shell-tube heat exchanger with continuous helical baffles and
%           middle-in-middle-out configuration (STHX CM).
%           Using this implies a related I_Nusselt_shell.</t>
        </r>
      </text>
    </comment>
  </commentList>
</comments>
</file>

<file path=xl/sharedStrings.xml><?xml version="1.0" encoding="utf-8"?>
<sst xmlns="http://schemas.openxmlformats.org/spreadsheetml/2006/main" count="275" uniqueCount="185">
  <si>
    <t>I_shell_fluid</t>
  </si>
  <si>
    <t>I_tube_fluid</t>
  </si>
  <si>
    <t>mdot_shell</t>
  </si>
  <si>
    <t>mdot_tube</t>
  </si>
  <si>
    <t>T_shell_in</t>
  </si>
  <si>
    <t>T_shell_out</t>
  </si>
  <si>
    <t>T_tube in</t>
  </si>
  <si>
    <t>T_tube_out</t>
  </si>
  <si>
    <t>Rf_tube_in</t>
  </si>
  <si>
    <t>Rf_tube_shellside</t>
  </si>
  <si>
    <t>I_counter_flow</t>
  </si>
  <si>
    <t>N_tube_pass</t>
  </si>
  <si>
    <t>N_shell_pass</t>
  </si>
  <si>
    <t>I_Baffle</t>
  </si>
  <si>
    <t>Baffle_Space</t>
  </si>
  <si>
    <t>Shell_ID</t>
  </si>
  <si>
    <t>Shell_th</t>
  </si>
  <si>
    <t>I_shell_mat</t>
  </si>
  <si>
    <t>I_tube_mat</t>
  </si>
  <si>
    <t>I_Nusselt_shell</t>
  </si>
  <si>
    <t>I_Nusselt_tube</t>
  </si>
  <si>
    <t>Tube_OD</t>
  </si>
  <si>
    <t>Tube_th</t>
  </si>
  <si>
    <t>Tube_Len</t>
  </si>
  <si>
    <t>N_tube</t>
  </si>
  <si>
    <t>I_Tube_Square_Pitch</t>
  </si>
  <si>
    <t>Tube_Layout_Angle</t>
  </si>
  <si>
    <t>I_shell_tube_side_fluids_reversed</t>
  </si>
  <si>
    <t>I_Pressure_Tube</t>
  </si>
  <si>
    <t>I_Pressure_Shell</t>
  </si>
  <si>
    <t>Center_Tube_OD</t>
  </si>
  <si>
    <t>T_shell_out_initial</t>
  </si>
  <si>
    <t>T_tube_out_initial</t>
  </si>
  <si>
    <t>Shell Diameter (mm)</t>
  </si>
  <si>
    <t>Tube Diameter (mm)</t>
  </si>
  <si>
    <t>Relative to Shell ID</t>
  </si>
  <si>
    <t>mm</t>
  </si>
  <si>
    <t>%</t>
  </si>
  <si>
    <t xml:space="preserve">  mm</t>
  </si>
  <si>
    <t xml:space="preserve">Tube Pitch = </t>
  </si>
  <si>
    <t xml:space="preserve"> mm</t>
  </si>
  <si>
    <t xml:space="preserve">Tube Layout Angle = </t>
  </si>
  <si>
    <t>Tube Layout</t>
  </si>
  <si>
    <t>Square</t>
  </si>
  <si>
    <t>Rotated Square</t>
  </si>
  <si>
    <t>Triangular</t>
  </si>
  <si>
    <t>Rotated Triangle</t>
  </si>
  <si>
    <t xml:space="preserve">Tube Layout = </t>
  </si>
  <si>
    <t xml:space="preserve">Square Pitch Flag = </t>
  </si>
  <si>
    <t>Number of Tubes =</t>
  </si>
  <si>
    <t xml:space="preserve">Tube Thickness = </t>
  </si>
  <si>
    <t xml:space="preserve">Tube ID = </t>
  </si>
  <si>
    <t xml:space="preserve"> kg/s</t>
  </si>
  <si>
    <t xml:space="preserve"> C</t>
  </si>
  <si>
    <t>Shell Dia to Tube Dia Ratio - Green Areas are preferred</t>
  </si>
  <si>
    <t>Tube Layout Angles</t>
  </si>
  <si>
    <t xml:space="preserve">Tube Bundle Outer Diameter = </t>
  </si>
  <si>
    <t>Shell Thickness =</t>
  </si>
  <si>
    <t>Enter zero for DOE runs</t>
  </si>
  <si>
    <t xml:space="preserve">Tube Pitch to OD Ratio = </t>
  </si>
  <si>
    <t xml:space="preserve">Tube Length = </t>
  </si>
  <si>
    <t>calculated</t>
  </si>
  <si>
    <t>Tube Length =</t>
  </si>
  <si>
    <t>Carbon Steel</t>
  </si>
  <si>
    <t>Cast Iron</t>
  </si>
  <si>
    <t>Commercial Bronze</t>
  </si>
  <si>
    <t>User Defined</t>
  </si>
  <si>
    <t xml:space="preserve">Mass Flow Rate = </t>
  </si>
  <si>
    <t xml:space="preserve">Fluid Inlet Temp = </t>
  </si>
  <si>
    <t xml:space="preserve">Construction Material = </t>
  </si>
  <si>
    <t xml:space="preserve">Fluid Type = </t>
  </si>
  <si>
    <t xml:space="preserve">Outlet Temp = </t>
  </si>
  <si>
    <t xml:space="preserve">Nusselt Cor = </t>
  </si>
  <si>
    <t xml:space="preserve">Fouling Factor = </t>
  </si>
  <si>
    <t>Pres Drop Formulation</t>
  </si>
  <si>
    <t>Baffle_th</t>
  </si>
  <si>
    <t>N_sealing_strips_in_onebaffle</t>
  </si>
  <si>
    <t>Tube_Bundle_Dia_perc_of_Shell_ID</t>
  </si>
  <si>
    <t>Tube_Pitch</t>
  </si>
  <si>
    <t>Nozzle_ID_inlet</t>
  </si>
  <si>
    <t>Nozzle_ID_exit</t>
  </si>
  <si>
    <t>Fluids &amp; Mat</t>
  </si>
  <si>
    <t>Geometry</t>
  </si>
  <si>
    <t>Baffle</t>
  </si>
  <si>
    <t xml:space="preserve">Tube to Baffle Plate Clearance = </t>
  </si>
  <si>
    <t xml:space="preserve">Number of sealing Strips in one baffle = </t>
  </si>
  <si>
    <t xml:space="preserve">Center Tube OD = </t>
  </si>
  <si>
    <t>Used for Helical Baffles Only</t>
  </si>
  <si>
    <t>Assumptions</t>
  </si>
  <si>
    <t>Equal Baffle spacing</t>
  </si>
  <si>
    <t>Lsb</t>
  </si>
  <si>
    <t>Ltb</t>
  </si>
  <si>
    <t>Lbb</t>
  </si>
  <si>
    <t>Maximum tube passes is 2</t>
  </si>
  <si>
    <t>2 Tube pass assumes U tubes</t>
  </si>
  <si>
    <t>C_baffle_to_tube_Clearance</t>
  </si>
  <si>
    <t>C_baffle_to_shell_Clearance</t>
  </si>
  <si>
    <t>Shell_ID From Geometry Page</t>
  </si>
  <si>
    <t xml:space="preserve">Is Tube Fluid Food or Corrosive? </t>
  </si>
  <si>
    <t xml:space="preserve">Is Shell Fluid Food or Corrosive? </t>
  </si>
  <si>
    <t>I_shell_fluid_corrosive</t>
  </si>
  <si>
    <t>I_tube_fluid_corrosive</t>
  </si>
  <si>
    <t xml:space="preserve"> </t>
  </si>
  <si>
    <t xml:space="preserve">Shell ID to Tube OD Ratio = </t>
  </si>
  <si>
    <t>Input from Geometry Tab</t>
  </si>
  <si>
    <t>Baffle Cut</t>
  </si>
  <si>
    <t>mdot</t>
  </si>
  <si>
    <t>Run#</t>
  </si>
  <si>
    <t>Weight_HE</t>
  </si>
  <si>
    <t>DP_Shell</t>
  </si>
  <si>
    <t>DP_Tube</t>
  </si>
  <si>
    <t>q_Calc</t>
  </si>
  <si>
    <t>q_Desired</t>
  </si>
  <si>
    <t>(Desired-Calculated)</t>
  </si>
  <si>
    <t>HE Construction Mat'l</t>
  </si>
  <si>
    <t>Stainless Steel - Generic</t>
  </si>
  <si>
    <t>Stainless Steel - 304</t>
  </si>
  <si>
    <t>Air</t>
  </si>
  <si>
    <t>Water</t>
  </si>
  <si>
    <t>Unused Engine Oil</t>
  </si>
  <si>
    <t>Engine Oil 15W40</t>
  </si>
  <si>
    <t>Diesel Fuel #2</t>
  </si>
  <si>
    <t>Ethylene Glycol 50/50</t>
  </si>
  <si>
    <t>Aluminum - Pure</t>
  </si>
  <si>
    <t>Aluminum - 2024 T6</t>
  </si>
  <si>
    <t>Copper - Pure</t>
  </si>
  <si>
    <t>HE Flow Config</t>
  </si>
  <si>
    <t>Parallel Flow</t>
  </si>
  <si>
    <t>Counter Flow</t>
  </si>
  <si>
    <t>Cross Flow</t>
  </si>
  <si>
    <t>Shell Nusselt Correlations</t>
  </si>
  <si>
    <t>Tube Nusselt Correlations</t>
  </si>
  <si>
    <t>Shell ID</t>
  </si>
  <si>
    <t>inche</t>
  </si>
  <si>
    <t>BWG</t>
  </si>
  <si>
    <t>Tube OD</t>
  </si>
  <si>
    <t>Tube ID</t>
  </si>
  <si>
    <t>Tube Thickness</t>
  </si>
  <si>
    <t>OD/ID</t>
  </si>
  <si>
    <t>Shell Pressure Drop</t>
  </si>
  <si>
    <t>Tube Pressure Drop</t>
  </si>
  <si>
    <t>Heat Exchanger Fluids</t>
  </si>
  <si>
    <t>Dittus-Boelter</t>
  </si>
  <si>
    <t>Gnielinski - Laminar Flow Thermal Entrance Region Const T-Wall (Kakac Equation 3.8)</t>
  </si>
  <si>
    <t>Hausen - Laminar Flow Thermal Entrance Region Const T-Wall (Kakac Equation 3.9)</t>
  </si>
  <si>
    <t>Pohlhausen - Laminar Flow      (Kakac Equation 3.13)</t>
  </si>
  <si>
    <t xml:space="preserve">Dittus          </t>
  </si>
  <si>
    <t xml:space="preserve">McAdams Kakac-Liu page 388       </t>
  </si>
  <si>
    <t xml:space="preserve">JP Holman Heat Transfer 9th Ed., 2002     </t>
  </si>
  <si>
    <t xml:space="preserve">Laminar 1 &lt; Re &lt; 100     </t>
  </si>
  <si>
    <t xml:space="preserve">Laminar 100 &lt; Re &lt; 1000     </t>
  </si>
  <si>
    <t xml:space="preserve">Turbulent 1000 &lt; Re &lt; 2000000     </t>
  </si>
  <si>
    <t xml:space="preserve">Turbulent 2000000 &lt; Re &lt; 20000000     </t>
  </si>
  <si>
    <t>Gulley &amp; Assoc</t>
  </si>
  <si>
    <t>Bell Delaware Method w Baffles</t>
  </si>
  <si>
    <t>Peng Wang Zhang - Helical Baffles</t>
  </si>
  <si>
    <t>Bell Delaware Method</t>
  </si>
  <si>
    <t>Petukkov - Kirillov</t>
  </si>
  <si>
    <t>Modified Dittus-Boelter for Turbulent Janna Page 411</t>
  </si>
  <si>
    <t>Gnielinski - Turbulent Flow</t>
  </si>
  <si>
    <t>Chen - Spring 2008 Group 4 - Keung</t>
  </si>
  <si>
    <t>Wolverine HT Data Book</t>
  </si>
  <si>
    <t>Textbook - Kakac</t>
  </si>
  <si>
    <t>abc</t>
  </si>
  <si>
    <t>If zero, program will calculate</t>
  </si>
  <si>
    <t xml:space="preserve">  F</t>
  </si>
  <si>
    <t xml:space="preserve"> Lb / min</t>
  </si>
  <si>
    <t>Kays W. M. Publication</t>
  </si>
  <si>
    <t>1.25 or higher</t>
  </si>
  <si>
    <t xml:space="preserve">Shell Inside Diameter = </t>
  </si>
  <si>
    <t>Effects HE Weight Only</t>
  </si>
  <si>
    <t>Baffle Cut to Baffle Space Ratio - 1.0 is Ideal</t>
  </si>
  <si>
    <t>Between 50mm &amp; Shell ID is ideal</t>
  </si>
  <si>
    <t xml:space="preserve">Tube Outer Dia = </t>
  </si>
  <si>
    <t>Max 2 tube pass</t>
  </si>
  <si>
    <t>Baffle_Cut_%of_Shell_ID</t>
  </si>
  <si>
    <t>0=No Baffles
1=Baffles</t>
  </si>
  <si>
    <t xml:space="preserve">Baffles Flag = </t>
  </si>
  <si>
    <t>Textbook - Includes Headers</t>
  </si>
  <si>
    <t xml:space="preserve">CTP = </t>
  </si>
  <si>
    <t xml:space="preserve">CL = </t>
  </si>
  <si>
    <t xml:space="preserve">Minimum Desired Tube OD is </t>
  </si>
  <si>
    <t>Number of Tube Passes =</t>
  </si>
  <si>
    <t>HE Flow  Configuration =</t>
  </si>
  <si>
    <t># of Tubes - Info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</si>
</sst>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"/>
  </numFmts>
  <fonts count="4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33CC"/>
      <name val="Calibri"/>
      <family val="2"/>
      <scheme val="minor"/>
    </font>
    <font>
      <sz val="11"/>
      <color rgb="FF0033CC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1"/>
      <color rgb="FF009900"/>
      <name val="Calibri"/>
      <family val="2"/>
      <scheme val="minor"/>
    </font>
    <font>
      <b/>
      <sz val="14"/>
      <color rgb="FF008000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rgb="FFCC66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9900"/>
      <name val="Calibri"/>
      <family val="2"/>
      <scheme val="minor"/>
    </font>
    <font>
      <b/>
      <sz val="14"/>
      <color rgb="FFFF0066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0033CC"/>
      <name val="Calibri"/>
      <family val="2"/>
      <scheme val="minor"/>
    </font>
    <font>
      <sz val="11"/>
      <color rgb="FF000000"/>
      <name val="Calibri"/>
      <family val="2"/>
    </font>
    <font>
      <sz val="9"/>
      <color rgb="FFFF0000"/>
      <name val="Calibri"/>
      <family val="2"/>
      <scheme val="minor"/>
    </font>
    <font>
      <sz val="9"/>
      <color rgb="FF0033CC"/>
      <name val="Calibri"/>
      <family val="2"/>
      <scheme val="minor"/>
    </font>
    <font>
      <sz val="9"/>
      <color rgb="FF008000"/>
      <name val="Calibri"/>
      <family val="2"/>
      <scheme val="minor"/>
    </font>
    <font>
      <b/>
      <sz val="9"/>
      <color rgb="FF0033CC"/>
      <name val="Calibri"/>
      <family val="2"/>
      <scheme val="minor"/>
    </font>
    <font>
      <b/>
      <sz val="14"/>
      <color rgb="FF0033CC"/>
      <name val="Calibri"/>
      <family val="2"/>
    </font>
    <font>
      <b/>
      <sz val="9"/>
      <color rgb="FF000000"/>
      <name val="Calibri"/>
      <family val="2"/>
    </font>
    <font>
      <b/>
      <sz val="20"/>
      <color rgb="FF009900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rgb="FF0033CC"/>
      <name val="Calibri"/>
      <family val="2"/>
      <scheme val="minor"/>
    </font>
    <font>
      <b/>
      <sz val="8"/>
      <color rgb="FFCC6600"/>
      <name val="Calibri"/>
      <family val="2"/>
      <scheme val="minor"/>
    </font>
    <font>
      <b/>
      <sz val="10"/>
      <color rgb="FFCC6600"/>
      <name val="Calibri"/>
      <family val="2"/>
      <scheme val="minor"/>
    </font>
    <font>
      <sz val="9"/>
      <color rgb="FF000000"/>
      <name val="Calibri"/>
      <family val="2"/>
    </font>
    <font>
      <b/>
      <sz val="8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36">
    <xf numFmtId="0" fontId="0" fillId="0" borderId="0" xfId="0"/>
    <xf numFmtId="0" fontId="0" fillId="0" borderId="0" xfId="0" applyAlignment="1">
      <alignment horizontal="center"/>
    </xf>
    <xf numFmtId="0" fontId="8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8" borderId="0" xfId="0" applyFill="1"/>
    <xf numFmtId="0" fontId="0" fillId="9" borderId="0" xfId="0" applyFill="1"/>
    <xf numFmtId="2" fontId="0" fillId="0" borderId="0" xfId="0" applyNumberFormat="1"/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10" borderId="0" xfId="0" applyFill="1"/>
    <xf numFmtId="0" fontId="0" fillId="11" borderId="0" xfId="0" applyFill="1"/>
    <xf numFmtId="0" fontId="0" fillId="11" borderId="0" xfId="0" quotePrefix="1" applyFill="1"/>
    <xf numFmtId="0" fontId="7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164" fontId="14" fillId="0" borderId="1" xfId="0" applyNumberFormat="1" applyFont="1" applyBorder="1" applyAlignment="1" applyProtection="1">
      <alignment horizontal="center" vertical="center"/>
      <protection locked="0"/>
    </xf>
    <xf numFmtId="2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5" borderId="0" xfId="0" applyFill="1" applyProtection="1"/>
    <xf numFmtId="0" fontId="17" fillId="0" borderId="1" xfId="0" applyFont="1" applyBorder="1" applyAlignment="1" applyProtection="1">
      <alignment horizontal="center" vertical="center"/>
      <protection locked="0"/>
    </xf>
    <xf numFmtId="165" fontId="7" fillId="0" borderId="1" xfId="0" applyNumberFormat="1" applyFont="1" applyBorder="1" applyAlignment="1" applyProtection="1">
      <alignment horizontal="center" vertical="center"/>
      <protection locked="0"/>
    </xf>
    <xf numFmtId="0" fontId="32" fillId="0" borderId="1" xfId="0" applyFont="1" applyFill="1" applyBorder="1" applyAlignment="1" applyProtection="1">
      <alignment horizontal="center" vertical="center"/>
      <protection locked="0"/>
    </xf>
    <xf numFmtId="165" fontId="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top"/>
    </xf>
    <xf numFmtId="0" fontId="6" fillId="0" borderId="0" xfId="0" applyFont="1" applyBorder="1" applyAlignment="1" applyProtection="1">
      <alignment vertical="center"/>
    </xf>
    <xf numFmtId="0" fontId="19" fillId="0" borderId="0" xfId="0" applyFont="1" applyAlignment="1" applyProtection="1">
      <alignment horizontal="left" vertical="top"/>
    </xf>
    <xf numFmtId="0" fontId="0" fillId="0" borderId="0" xfId="0" applyAlignment="1" applyProtection="1">
      <alignment horizontal="left" vertical="center"/>
    </xf>
    <xf numFmtId="0" fontId="14" fillId="0" borderId="1" xfId="0" applyFont="1" applyBorder="1" applyAlignment="1" applyProtection="1">
      <alignment horizontal="center" vertical="center"/>
      <protection locked="0"/>
    </xf>
    <xf numFmtId="164" fontId="6" fillId="0" borderId="1" xfId="0" applyNumberFormat="1" applyFont="1" applyBorder="1" applyAlignment="1" applyProtection="1">
      <alignment horizontal="center" vertical="center"/>
      <protection locked="0"/>
    </xf>
    <xf numFmtId="0" fontId="3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top"/>
    </xf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0" fillId="0" borderId="0" xfId="0" applyAlignment="1" applyProtection="1">
      <alignment horizontal="left" vertical="top"/>
    </xf>
    <xf numFmtId="0" fontId="0" fillId="0" borderId="0" xfId="0" applyBorder="1" applyAlignment="1" applyProtection="1"/>
    <xf numFmtId="0" fontId="0" fillId="0" borderId="0" xfId="0" applyAlignment="1" applyProtection="1"/>
    <xf numFmtId="0" fontId="0" fillId="0" borderId="0" xfId="0" applyAlignment="1" applyProtection="1">
      <alignment vertical="center"/>
    </xf>
    <xf numFmtId="0" fontId="11" fillId="0" borderId="0" xfId="0" applyFont="1" applyAlignment="1" applyProtection="1">
      <alignment horizontal="center"/>
    </xf>
    <xf numFmtId="0" fontId="19" fillId="0" borderId="0" xfId="0" applyFont="1" applyAlignment="1" applyProtection="1">
      <alignment horizontal="left" vertical="center"/>
    </xf>
    <xf numFmtId="0" fontId="35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19" fillId="0" borderId="0" xfId="0" applyFont="1" applyAlignment="1" applyProtection="1">
      <alignment vertical="center" wrapText="1"/>
    </xf>
    <xf numFmtId="0" fontId="6" fillId="0" borderId="0" xfId="0" applyFont="1" applyAlignment="1" applyProtection="1">
      <alignment horizontal="right" vertical="center"/>
    </xf>
    <xf numFmtId="164" fontId="4" fillId="0" borderId="0" xfId="0" applyNumberFormat="1" applyFont="1" applyAlignment="1" applyProtection="1">
      <alignment vertical="center"/>
    </xf>
    <xf numFmtId="0" fontId="34" fillId="0" borderId="0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vertical="center"/>
      <protection locked="0"/>
    </xf>
    <xf numFmtId="0" fontId="2" fillId="0" borderId="0" xfId="0" applyFont="1" applyProtection="1"/>
    <xf numFmtId="0" fontId="28" fillId="0" borderId="0" xfId="0" applyFont="1" applyAlignment="1" applyProtection="1">
      <alignment horizontal="center"/>
    </xf>
    <xf numFmtId="0" fontId="8" fillId="0" borderId="0" xfId="0" applyFont="1" applyProtection="1"/>
    <xf numFmtId="0" fontId="13" fillId="0" borderId="0" xfId="0" applyFont="1" applyProtection="1"/>
    <xf numFmtId="0" fontId="15" fillId="0" borderId="3" xfId="0" applyFont="1" applyBorder="1" applyAlignment="1" applyProtection="1">
      <alignment vertical="center"/>
    </xf>
    <xf numFmtId="0" fontId="15" fillId="0" borderId="0" xfId="0" applyFont="1" applyBorder="1" applyAlignment="1" applyProtection="1">
      <alignment vertical="center"/>
    </xf>
    <xf numFmtId="0" fontId="15" fillId="0" borderId="2" xfId="0" applyFont="1" applyBorder="1" applyAlignment="1" applyProtection="1">
      <alignment vertical="center"/>
    </xf>
    <xf numFmtId="0" fontId="6" fillId="7" borderId="0" xfId="0" applyFont="1" applyFill="1" applyAlignment="1" applyProtection="1">
      <alignment vertical="center" wrapText="1"/>
    </xf>
    <xf numFmtId="0" fontId="9" fillId="0" borderId="0" xfId="0" applyFont="1" applyAlignment="1" applyProtection="1">
      <alignment horizontal="right" vertical="center"/>
    </xf>
    <xf numFmtId="0" fontId="23" fillId="0" borderId="0" xfId="0" applyFont="1" applyAlignment="1" applyProtection="1">
      <alignment horizontal="center"/>
    </xf>
    <xf numFmtId="0" fontId="23" fillId="0" borderId="0" xfId="0" applyFont="1" applyAlignment="1" applyProtection="1">
      <alignment horizontal="center" vertical="center"/>
    </xf>
    <xf numFmtId="0" fontId="18" fillId="0" borderId="0" xfId="0" applyFont="1" applyBorder="1" applyAlignment="1" applyProtection="1">
      <alignment vertical="center"/>
    </xf>
    <xf numFmtId="0" fontId="18" fillId="0" borderId="3" xfId="0" applyFont="1" applyBorder="1" applyAlignment="1" applyProtection="1">
      <alignment horizontal="right" vertical="center"/>
    </xf>
    <xf numFmtId="1" fontId="26" fillId="0" borderId="0" xfId="0" applyNumberFormat="1" applyFont="1" applyAlignment="1" applyProtection="1">
      <alignment horizontal="center" vertical="center"/>
    </xf>
    <xf numFmtId="0" fontId="26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</xf>
    <xf numFmtId="2" fontId="31" fillId="0" borderId="0" xfId="0" applyNumberFormat="1" applyFont="1" applyAlignment="1" applyProtection="1">
      <alignment horizontal="center"/>
    </xf>
    <xf numFmtId="0" fontId="17" fillId="0" borderId="0" xfId="0" applyFont="1" applyAlignment="1" applyProtection="1">
      <alignment horizontal="right" vertical="center"/>
    </xf>
    <xf numFmtId="0" fontId="12" fillId="0" borderId="0" xfId="0" applyFont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center" vertical="center"/>
    </xf>
    <xf numFmtId="0" fontId="38" fillId="0" borderId="0" xfId="0" applyFont="1" applyAlignment="1" applyProtection="1">
      <alignment vertical="center"/>
    </xf>
    <xf numFmtId="0" fontId="37" fillId="0" borderId="0" xfId="0" applyFont="1" applyAlignment="1" applyProtection="1">
      <alignment horizontal="center" vertical="top"/>
    </xf>
    <xf numFmtId="0" fontId="7" fillId="0" borderId="0" xfId="0" applyFont="1" applyAlignment="1" applyProtection="1">
      <alignment vertical="center" wrapText="1"/>
    </xf>
    <xf numFmtId="0" fontId="7" fillId="0" borderId="0" xfId="0" applyFont="1" applyAlignment="1" applyProtection="1">
      <alignment horizontal="right" vertical="center"/>
    </xf>
    <xf numFmtId="0" fontId="23" fillId="0" borderId="0" xfId="0" applyFont="1" applyAlignment="1" applyProtection="1">
      <alignment horizontal="center" vertical="top"/>
    </xf>
    <xf numFmtId="0" fontId="12" fillId="0" borderId="0" xfId="0" applyFont="1" applyAlignment="1" applyProtection="1">
      <alignment horizontal="right" vertical="center"/>
    </xf>
    <xf numFmtId="0" fontId="15" fillId="0" borderId="3" xfId="0" applyFont="1" applyBorder="1" applyAlignment="1" applyProtection="1">
      <alignment horizontal="right" vertical="center"/>
    </xf>
    <xf numFmtId="0" fontId="6" fillId="6" borderId="0" xfId="0" applyFont="1" applyFill="1" applyAlignment="1" applyProtection="1">
      <alignment vertical="center" wrapText="1"/>
    </xf>
    <xf numFmtId="0" fontId="30" fillId="0" borderId="0" xfId="0" applyFont="1" applyAlignment="1" applyProtection="1">
      <alignment horizontal="center"/>
    </xf>
    <xf numFmtId="0" fontId="22" fillId="0" borderId="0" xfId="0" applyFont="1" applyAlignment="1" applyProtection="1">
      <alignment horizontal="center" vertical="center"/>
    </xf>
    <xf numFmtId="0" fontId="26" fillId="0" borderId="0" xfId="0" applyFont="1" applyAlignment="1" applyProtection="1">
      <alignment horizontal="center" vertical="center"/>
    </xf>
    <xf numFmtId="164" fontId="26" fillId="0" borderId="0" xfId="0" applyNumberFormat="1" applyFont="1" applyAlignment="1" applyProtection="1">
      <alignment horizontal="center" vertical="center"/>
    </xf>
    <xf numFmtId="2" fontId="29" fillId="0" borderId="0" xfId="0" applyNumberFormat="1" applyFont="1" applyAlignment="1" applyProtection="1">
      <alignment horizontal="center"/>
    </xf>
    <xf numFmtId="0" fontId="4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right" vertical="center"/>
    </xf>
    <xf numFmtId="1" fontId="3" fillId="0" borderId="0" xfId="0" applyNumberFormat="1" applyFont="1" applyBorder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19" fillId="0" borderId="0" xfId="0" applyFont="1" applyAlignment="1" applyProtection="1">
      <alignment horizontal="right" vertical="center"/>
    </xf>
    <xf numFmtId="0" fontId="4" fillId="0" borderId="0" xfId="0" applyFont="1" applyAlignment="1" applyProtection="1">
      <alignment horizontal="right"/>
    </xf>
    <xf numFmtId="0" fontId="6" fillId="0" borderId="0" xfId="0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4" fillId="0" borderId="0" xfId="0" applyFont="1" applyProtection="1"/>
    <xf numFmtId="2" fontId="4" fillId="0" borderId="0" xfId="0" applyNumberFormat="1" applyFont="1" applyAlignment="1" applyProtection="1">
      <alignment horizontal="center"/>
    </xf>
    <xf numFmtId="0" fontId="36" fillId="0" borderId="0" xfId="0" applyFont="1" applyFill="1" applyBorder="1" applyAlignment="1" applyProtection="1">
      <alignment horizontal="center" vertical="center"/>
    </xf>
    <xf numFmtId="0" fontId="19" fillId="0" borderId="0" xfId="0" applyFont="1" applyAlignment="1" applyProtection="1">
      <alignment vertical="center"/>
    </xf>
    <xf numFmtId="0" fontId="5" fillId="0" borderId="0" xfId="0" applyFont="1" applyAlignment="1" applyProtection="1">
      <alignment horizontal="left"/>
    </xf>
    <xf numFmtId="0" fontId="0" fillId="12" borderId="0" xfId="0" applyFill="1" applyAlignment="1" applyProtection="1">
      <alignment horizontal="center"/>
    </xf>
    <xf numFmtId="0" fontId="4" fillId="0" borderId="0" xfId="0" applyFont="1" applyBorder="1" applyAlignment="1" applyProtection="1">
      <alignment vertical="center"/>
    </xf>
    <xf numFmtId="0" fontId="19" fillId="0" borderId="0" xfId="0" applyFont="1" applyAlignment="1" applyProtection="1">
      <alignment horizontal="center" vertical="center"/>
    </xf>
    <xf numFmtId="0" fontId="0" fillId="12" borderId="0" xfId="0" applyFill="1" applyProtection="1"/>
    <xf numFmtId="0" fontId="0" fillId="12" borderId="0" xfId="0" applyFill="1" applyAlignment="1" applyProtection="1">
      <alignment horizontal="right"/>
    </xf>
    <xf numFmtId="0" fontId="22" fillId="0" borderId="0" xfId="0" applyFont="1" applyBorder="1" applyAlignment="1" applyProtection="1">
      <alignment horizontal="center" vertical="top"/>
    </xf>
    <xf numFmtId="0" fontId="16" fillId="0" borderId="0" xfId="0" applyFont="1" applyAlignment="1" applyProtection="1">
      <alignment horizontal="center" vertical="center"/>
    </xf>
    <xf numFmtId="0" fontId="17" fillId="0" borderId="0" xfId="0" applyFont="1" applyAlignment="1" applyProtection="1">
      <alignment horizontal="left" vertical="center"/>
    </xf>
    <xf numFmtId="0" fontId="17" fillId="0" borderId="0" xfId="0" applyFont="1" applyAlignment="1" applyProtection="1">
      <alignment vertical="center" wrapText="1"/>
    </xf>
    <xf numFmtId="0" fontId="21" fillId="0" borderId="0" xfId="0" applyFont="1" applyAlignment="1" applyProtection="1">
      <alignment horizontal="right" vertical="top"/>
    </xf>
    <xf numFmtId="0" fontId="14" fillId="0" borderId="0" xfId="0" applyFont="1" applyAlignment="1" applyProtection="1">
      <alignment horizontal="center" vertical="center"/>
    </xf>
    <xf numFmtId="165" fontId="0" fillId="0" borderId="0" xfId="0" applyNumberFormat="1" applyProtection="1"/>
    <xf numFmtId="166" fontId="0" fillId="0" borderId="0" xfId="0" applyNumberFormat="1" applyProtection="1"/>
    <xf numFmtId="167" fontId="0" fillId="0" borderId="0" xfId="0" applyNumberFormat="1" applyProtection="1"/>
    <xf numFmtId="0" fontId="22" fillId="12" borderId="0" xfId="0" applyFont="1" applyFill="1" applyAlignment="1" applyProtection="1">
      <alignment horizontal="right" vertical="center"/>
    </xf>
    <xf numFmtId="0" fontId="6" fillId="3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2" fontId="20" fillId="0" borderId="0" xfId="0" applyNumberFormat="1" applyFont="1" applyAlignment="1" applyProtection="1">
      <alignment horizontal="center"/>
    </xf>
    <xf numFmtId="0" fontId="19" fillId="0" borderId="0" xfId="0" applyFont="1" applyAlignment="1" applyProtection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textRotation="90"/>
    </xf>
    <xf numFmtId="0" fontId="11" fillId="0" borderId="0" xfId="0" applyFont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strike val="0"/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CC6600"/>
      <color rgb="FFFFFFCC"/>
      <color rgb="FFFF0066"/>
      <color rgb="FF0033CC"/>
      <color rgb="FF6600FF"/>
      <color rgb="FFFF9999"/>
      <color rgb="FFFF99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Sheet3!$H$3</c:f>
              <c:strCache>
                <c:ptCount val="1"/>
                <c:pt idx="0">
                  <c:v>q_Calc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Sheet3!$C$4:$C$13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</c:numCache>
            </c:numRef>
          </c:xVal>
          <c:yVal>
            <c:numRef>
              <c:f>Sheet3!$H$4:$H$13</c:f>
              <c:numCache>
                <c:formatCode>General</c:formatCode>
                <c:ptCount val="10"/>
                <c:pt idx="0">
                  <c:v>61383.97</c:v>
                </c:pt>
                <c:pt idx="1">
                  <c:v>110580.13</c:v>
                </c:pt>
                <c:pt idx="2">
                  <c:v>125965.73</c:v>
                </c:pt>
                <c:pt idx="3">
                  <c:v>138730.78</c:v>
                </c:pt>
                <c:pt idx="4">
                  <c:v>149047.47</c:v>
                </c:pt>
                <c:pt idx="5">
                  <c:v>154818.68</c:v>
                </c:pt>
                <c:pt idx="6">
                  <c:v>156960.76999999999</c:v>
                </c:pt>
                <c:pt idx="7">
                  <c:v>158112.29999999999</c:v>
                </c:pt>
                <c:pt idx="8">
                  <c:v>158842.9</c:v>
                </c:pt>
                <c:pt idx="9">
                  <c:v>160454.89000000001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ED-4E11-8E5F-F9F3D80DF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327912"/>
        <c:axId val="328329088"/>
      </c:scatterChart>
      <c:scatterChart>
        <c:scatterStyle val="smoothMarker"/>
        <c:varyColors val="0"/>
        <c:ser>
          <c:idx val="0"/>
          <c:order val="0"/>
          <c:tx>
            <c:strRef>
              <c:f>Sheet3!$F$3</c:f>
              <c:strCache>
                <c:ptCount val="1"/>
                <c:pt idx="0">
                  <c:v>DP_Shell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Sheet3!$C$4:$C$13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</c:numCache>
            </c:numRef>
          </c:xVal>
          <c:yVal>
            <c:numRef>
              <c:f>Sheet3!$F$4:$F$13</c:f>
              <c:numCache>
                <c:formatCode>General</c:formatCode>
                <c:ptCount val="10"/>
                <c:pt idx="0">
                  <c:v>273.45</c:v>
                </c:pt>
                <c:pt idx="1">
                  <c:v>865.83</c:v>
                </c:pt>
                <c:pt idx="2">
                  <c:v>1858.5</c:v>
                </c:pt>
                <c:pt idx="3">
                  <c:v>4878.51</c:v>
                </c:pt>
                <c:pt idx="4">
                  <c:v>18153.52</c:v>
                </c:pt>
                <c:pt idx="5">
                  <c:v>67819.72</c:v>
                </c:pt>
                <c:pt idx="6">
                  <c:v>147329.14000000001</c:v>
                </c:pt>
                <c:pt idx="7">
                  <c:v>255657.49</c:v>
                </c:pt>
                <c:pt idx="8">
                  <c:v>392190.05</c:v>
                </c:pt>
                <c:pt idx="9">
                  <c:v>1484691.24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ED-4E11-8E5F-F9F3D80DF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330264"/>
        <c:axId val="328334968"/>
      </c:scatterChart>
      <c:valAx>
        <c:axId val="32832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9088"/>
        <c:crosses val="autoZero"/>
        <c:crossBetween val="midCat"/>
      </c:valAx>
      <c:valAx>
        <c:axId val="32832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7912"/>
        <c:crosses val="autoZero"/>
        <c:crossBetween val="midCat"/>
      </c:valAx>
      <c:valAx>
        <c:axId val="328334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0264"/>
        <c:crosses val="max"/>
        <c:crossBetween val="midCat"/>
      </c:valAx>
      <c:valAx>
        <c:axId val="328330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8334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280227</xdr:colOff>
      <xdr:row>9</xdr:row>
      <xdr:rowOff>20649</xdr:rowOff>
    </xdr:from>
    <xdr:to>
      <xdr:col>11</xdr:col>
      <xdr:colOff>942948</xdr:colOff>
      <xdr:row>18</xdr:row>
      <xdr:rowOff>190288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57" r="674"/>
        <a:stretch/>
      </xdr:blipFill>
      <xdr:spPr>
        <a:xfrm>
          <a:off x="2518602" y="2370149"/>
          <a:ext cx="5170447" cy="2066701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6</xdr:col>
      <xdr:colOff>77027</xdr:colOff>
      <xdr:row>12</xdr:row>
      <xdr:rowOff>167743</xdr:rowOff>
    </xdr:from>
    <xdr:to>
      <xdr:col>6</xdr:col>
      <xdr:colOff>77027</xdr:colOff>
      <xdr:row>16</xdr:row>
      <xdr:rowOff>66606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3617152" y="3128431"/>
          <a:ext cx="0" cy="795800"/>
        </a:xfrm>
        <a:prstGeom prst="line">
          <a:avLst/>
        </a:prstGeom>
        <a:ln w="28575">
          <a:solidFill>
            <a:srgbClr val="0099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571810</xdr:colOff>
      <xdr:row>12</xdr:row>
      <xdr:rowOff>175891</xdr:rowOff>
    </xdr:from>
    <xdr:to>
      <xdr:col>10</xdr:col>
      <xdr:colOff>571810</xdr:colOff>
      <xdr:row>16</xdr:row>
      <xdr:rowOff>93804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6556685" y="3136579"/>
          <a:ext cx="0" cy="814850"/>
        </a:xfrm>
        <a:prstGeom prst="line">
          <a:avLst/>
        </a:prstGeom>
        <a:ln w="28575">
          <a:solidFill>
            <a:srgbClr val="0099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85971</xdr:colOff>
      <xdr:row>16</xdr:row>
      <xdr:rowOff>35940</xdr:rowOff>
    </xdr:from>
    <xdr:to>
      <xdr:col>10</xdr:col>
      <xdr:colOff>588121</xdr:colOff>
      <xdr:row>16</xdr:row>
      <xdr:rowOff>35940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3618159" y="3750690"/>
          <a:ext cx="2946900" cy="0"/>
        </a:xfrm>
        <a:prstGeom prst="straightConnector1">
          <a:avLst/>
        </a:prstGeom>
        <a:ln w="12700">
          <a:solidFill>
            <a:srgbClr val="009900"/>
          </a:solidFill>
          <a:headEnd type="triangle"/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456822</xdr:colOff>
      <xdr:row>16</xdr:row>
      <xdr:rowOff>123731</xdr:rowOff>
    </xdr:from>
    <xdr:to>
      <xdr:col>9</xdr:col>
      <xdr:colOff>160032</xdr:colOff>
      <xdr:row>17</xdr:row>
      <xdr:rowOff>123343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4600197" y="3838481"/>
          <a:ext cx="925585" cy="182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rgbClr val="009900"/>
              </a:solidFill>
            </a:rPr>
            <a:t>Tube Length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0</xdr:row>
          <xdr:rowOff>47625</xdr:rowOff>
        </xdr:from>
        <xdr:to>
          <xdr:col>4</xdr:col>
          <xdr:colOff>390525</xdr:colOff>
          <xdr:row>0</xdr:row>
          <xdr:rowOff>342900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Reverse Fluids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0</xdr:row>
          <xdr:rowOff>342900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Input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4761</xdr:colOff>
      <xdr:row>1</xdr:row>
      <xdr:rowOff>15875</xdr:rowOff>
    </xdr:from>
    <xdr:to>
      <xdr:col>2</xdr:col>
      <xdr:colOff>714374</xdr:colOff>
      <xdr:row>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949" y="444500"/>
          <a:ext cx="1511300" cy="1539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SHELL SIDE PROPERTIES</a:t>
          </a:r>
        </a:p>
      </xdr:txBody>
    </xdr:sp>
    <xdr:clientData/>
  </xdr:twoCellAnchor>
  <xdr:twoCellAnchor>
    <xdr:from>
      <xdr:col>1</xdr:col>
      <xdr:colOff>12699</xdr:colOff>
      <xdr:row>19</xdr:row>
      <xdr:rowOff>17463</xdr:rowOff>
    </xdr:from>
    <xdr:to>
      <xdr:col>3</xdr:col>
      <xdr:colOff>4762</xdr:colOff>
      <xdr:row>26</xdr:row>
      <xdr:rowOff>1588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15887" y="4367213"/>
          <a:ext cx="1508125" cy="1539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TUBE SIDE PROPERTIES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7</xdr:row>
      <xdr:rowOff>0</xdr:rowOff>
    </xdr:from>
    <xdr:to>
      <xdr:col>12</xdr:col>
      <xdr:colOff>266700</xdr:colOff>
      <xdr:row>29</xdr:row>
      <xdr:rowOff>133350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1500" y="1801283"/>
          <a:ext cx="5172075" cy="5211234"/>
        </a:xfrm>
        <a:prstGeom prst="ellipse">
          <a:avLst/>
        </a:prstGeom>
        <a:noFill/>
        <a:ln w="762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762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565929</xdr:colOff>
      <xdr:row>13</xdr:row>
      <xdr:rowOff>10920</xdr:rowOff>
    </xdr:from>
    <xdr:to>
      <xdr:col>5</xdr:col>
      <xdr:colOff>446027</xdr:colOff>
      <xdr:row>15</xdr:row>
      <xdr:rowOff>134071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03863" y="2918275"/>
          <a:ext cx="541338" cy="542986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189551</xdr:colOff>
      <xdr:row>13</xdr:row>
      <xdr:rowOff>0</xdr:rowOff>
    </xdr:from>
    <xdr:to>
      <xdr:col>8</xdr:col>
      <xdr:colOff>162682</xdr:colOff>
      <xdr:row>15</xdr:row>
      <xdr:rowOff>152400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11204" y="2907355"/>
          <a:ext cx="581891" cy="57223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398403</xdr:colOff>
      <xdr:row>13</xdr:row>
      <xdr:rowOff>0</xdr:rowOff>
    </xdr:from>
    <xdr:to>
      <xdr:col>9</xdr:col>
      <xdr:colOff>157435</xdr:colOff>
      <xdr:row>15</xdr:row>
      <xdr:rowOff>152400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428816" y="2907355"/>
          <a:ext cx="598702" cy="57223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379320</xdr:colOff>
      <xdr:row>8</xdr:row>
      <xdr:rowOff>171450</xdr:rowOff>
    </xdr:from>
    <xdr:to>
      <xdr:col>11</xdr:col>
      <xdr:colOff>398370</xdr:colOff>
      <xdr:row>27</xdr:row>
      <xdr:rowOff>38100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17254" y="1987235"/>
          <a:ext cx="4149174" cy="3771113"/>
        </a:xfrm>
        <a:prstGeom prst="ellipse">
          <a:avLst/>
        </a:prstGeom>
        <a:noFill/>
        <a:ln>
          <a:solidFill>
            <a:srgbClr val="C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383098</xdr:colOff>
      <xdr:row>13</xdr:row>
      <xdr:rowOff>0</xdr:rowOff>
    </xdr:from>
    <xdr:to>
      <xdr:col>11</xdr:col>
      <xdr:colOff>230908</xdr:colOff>
      <xdr:row>15</xdr:row>
      <xdr:rowOff>158750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253181" y="2907355"/>
          <a:ext cx="545785" cy="57858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12458</xdr:colOff>
      <xdr:row>13</xdr:row>
      <xdr:rowOff>0</xdr:rowOff>
    </xdr:from>
    <xdr:to>
      <xdr:col>6</xdr:col>
      <xdr:colOff>588104</xdr:colOff>
      <xdr:row>15</xdr:row>
      <xdr:rowOff>158750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788615" y="2907355"/>
          <a:ext cx="575646" cy="57858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361950</xdr:colOff>
      <xdr:row>15</xdr:row>
      <xdr:rowOff>158750</xdr:rowOff>
    </xdr:from>
    <xdr:to>
      <xdr:col>14</xdr:col>
      <xdr:colOff>19050</xdr:colOff>
      <xdr:row>15</xdr:row>
      <xdr:rowOff>158750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2190750" y="3105150"/>
          <a:ext cx="63627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39412</xdr:colOff>
      <xdr:row>1</xdr:row>
      <xdr:rowOff>0</xdr:rowOff>
    </xdr:from>
    <xdr:to>
      <xdr:col>4</xdr:col>
      <xdr:colOff>39412</xdr:colOff>
      <xdr:row>19</xdr:row>
      <xdr:rowOff>4013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H="1" flipV="1">
          <a:off x="1477346" y="183678"/>
          <a:ext cx="0" cy="3924219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165386</xdr:colOff>
      <xdr:row>1</xdr:row>
      <xdr:rowOff>6615</xdr:rowOff>
    </xdr:from>
    <xdr:to>
      <xdr:col>12</xdr:col>
      <xdr:colOff>209675</xdr:colOff>
      <xdr:row>19</xdr:row>
      <xdr:rowOff>15078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 flipV="1">
          <a:off x="6746295" y="197115"/>
          <a:ext cx="44289" cy="4707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339977</xdr:colOff>
      <xdr:row>4</xdr:row>
      <xdr:rowOff>230188</xdr:rowOff>
    </xdr:from>
    <xdr:to>
      <xdr:col>4</xdr:col>
      <xdr:colOff>372247</xdr:colOff>
      <xdr:row>19</xdr:row>
      <xdr:rowOff>2969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 flipV="1">
          <a:off x="1777911" y="980643"/>
          <a:ext cx="32270" cy="312621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382903</xdr:colOff>
      <xdr:row>4</xdr:row>
      <xdr:rowOff>244231</xdr:rowOff>
    </xdr:from>
    <xdr:to>
      <xdr:col>11</xdr:col>
      <xdr:colOff>416239</xdr:colOff>
      <xdr:row>19</xdr:row>
      <xdr:rowOff>1861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 flipH="1" flipV="1">
          <a:off x="5956249" y="996462"/>
          <a:ext cx="33336" cy="312313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704935</xdr:colOff>
      <xdr:row>12</xdr:row>
      <xdr:rowOff>39077</xdr:rowOff>
    </xdr:from>
    <xdr:to>
      <xdr:col>8</xdr:col>
      <xdr:colOff>704935</xdr:colOff>
      <xdr:row>14</xdr:row>
      <xdr:rowOff>58215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4739627" y="2764692"/>
          <a:ext cx="0" cy="444100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484348</xdr:colOff>
      <xdr:row>12</xdr:row>
      <xdr:rowOff>29308</xdr:rowOff>
    </xdr:from>
    <xdr:to>
      <xdr:col>7</xdr:col>
      <xdr:colOff>484348</xdr:colOff>
      <xdr:row>14</xdr:row>
      <xdr:rowOff>68788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3908463" y="2754923"/>
          <a:ext cx="0" cy="464442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142853</xdr:colOff>
      <xdr:row>0</xdr:row>
      <xdr:rowOff>36289</xdr:rowOff>
    </xdr:from>
    <xdr:to>
      <xdr:col>19</xdr:col>
      <xdr:colOff>123345</xdr:colOff>
      <xdr:row>17</xdr:row>
      <xdr:rowOff>59629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7291" y="36289"/>
          <a:ext cx="3644442" cy="3717602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4</xdr:col>
      <xdr:colOff>367551</xdr:colOff>
      <xdr:row>6</xdr:row>
      <xdr:rowOff>54772</xdr:rowOff>
    </xdr:from>
    <xdr:to>
      <xdr:col>5</xdr:col>
      <xdr:colOff>161177</xdr:colOff>
      <xdr:row>6</xdr:row>
      <xdr:rowOff>54772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1803628" y="1466426"/>
          <a:ext cx="453049" cy="0"/>
        </a:xfrm>
        <a:prstGeom prst="straightConnector1">
          <a:avLst/>
        </a:prstGeom>
        <a:ln w="381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150812</xdr:colOff>
      <xdr:row>6</xdr:row>
      <xdr:rowOff>48160</xdr:rowOff>
    </xdr:from>
    <xdr:to>
      <xdr:col>3</xdr:col>
      <xdr:colOff>423863</xdr:colOff>
      <xdr:row>6</xdr:row>
      <xdr:rowOff>48160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>
          <a:off x="233850" y="1459814"/>
          <a:ext cx="1201128" cy="0"/>
        </a:xfrm>
        <a:prstGeom prst="straightConnector1">
          <a:avLst/>
        </a:prstGeom>
        <a:ln w="381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381261</xdr:colOff>
      <xdr:row>23</xdr:row>
      <xdr:rowOff>37350</xdr:rowOff>
    </xdr:from>
    <xdr:to>
      <xdr:col>11</xdr:col>
      <xdr:colOff>524967</xdr:colOff>
      <xdr:row>23</xdr:row>
      <xdr:rowOff>122016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5875848" y="4597805"/>
          <a:ext cx="143706" cy="8466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3</xdr:col>
          <xdr:colOff>314325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Input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351692</xdr:colOff>
      <xdr:row>2</xdr:row>
      <xdr:rowOff>190502</xdr:rowOff>
    </xdr:from>
    <xdr:to>
      <xdr:col>12</xdr:col>
      <xdr:colOff>146539</xdr:colOff>
      <xdr:row>2</xdr:row>
      <xdr:rowOff>190502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5226538" y="522656"/>
          <a:ext cx="102577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58600</xdr:colOff>
      <xdr:row>2</xdr:row>
      <xdr:rowOff>190502</xdr:rowOff>
    </xdr:from>
    <xdr:to>
      <xdr:col>5</xdr:col>
      <xdr:colOff>151423</xdr:colOff>
      <xdr:row>2</xdr:row>
      <xdr:rowOff>190502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H="1">
          <a:off x="1494677" y="522656"/>
          <a:ext cx="75224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58616</xdr:colOff>
      <xdr:row>4</xdr:row>
      <xdr:rowOff>297961</xdr:rowOff>
    </xdr:from>
    <xdr:to>
      <xdr:col>11</xdr:col>
      <xdr:colOff>327269</xdr:colOff>
      <xdr:row>4</xdr:row>
      <xdr:rowOff>297961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4933462" y="1050192"/>
          <a:ext cx="96715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385885</xdr:colOff>
      <xdr:row>4</xdr:row>
      <xdr:rowOff>297961</xdr:rowOff>
    </xdr:from>
    <xdr:to>
      <xdr:col>7</xdr:col>
      <xdr:colOff>586154</xdr:colOff>
      <xdr:row>4</xdr:row>
      <xdr:rowOff>297961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1821962" y="1050192"/>
          <a:ext cx="21883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493347</xdr:colOff>
      <xdr:row>12</xdr:row>
      <xdr:rowOff>87923</xdr:rowOff>
    </xdr:from>
    <xdr:to>
      <xdr:col>8</xdr:col>
      <xdr:colOff>693616</xdr:colOff>
      <xdr:row>12</xdr:row>
      <xdr:rowOff>87923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3917462" y="2813538"/>
          <a:ext cx="81084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365847</xdr:colOff>
      <xdr:row>16</xdr:row>
      <xdr:rowOff>147548</xdr:rowOff>
    </xdr:from>
    <xdr:to>
      <xdr:col>5</xdr:col>
      <xdr:colOff>282070</xdr:colOff>
      <xdr:row>19</xdr:row>
      <xdr:rowOff>130452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801924" y="3669356"/>
          <a:ext cx="575646" cy="578827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571970</xdr:colOff>
      <xdr:row>19</xdr:row>
      <xdr:rowOff>324376</xdr:rowOff>
    </xdr:from>
    <xdr:to>
      <xdr:col>5</xdr:col>
      <xdr:colOff>488193</xdr:colOff>
      <xdr:row>23</xdr:row>
      <xdr:rowOff>116780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008047" y="4442107"/>
          <a:ext cx="575646" cy="578827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172412</xdr:colOff>
      <xdr:row>24</xdr:row>
      <xdr:rowOff>164166</xdr:rowOff>
    </xdr:from>
    <xdr:to>
      <xdr:col>8</xdr:col>
      <xdr:colOff>137481</xdr:colOff>
      <xdr:row>27</xdr:row>
      <xdr:rowOff>29839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3596527" y="5410243"/>
          <a:ext cx="575646" cy="578827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24</xdr:col>
      <xdr:colOff>222249</xdr:colOff>
      <xdr:row>0</xdr:row>
      <xdr:rowOff>0</xdr:rowOff>
    </xdr:from>
    <xdr:to>
      <xdr:col>29</xdr:col>
      <xdr:colOff>12326</xdr:colOff>
      <xdr:row>17</xdr:row>
      <xdr:rowOff>142529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66799" y="0"/>
          <a:ext cx="2457077" cy="3835054"/>
        </a:xfrm>
        <a:prstGeom prst="rect">
          <a:avLst/>
        </a:prstGeom>
      </xdr:spPr>
    </xdr:pic>
    <xdr:clientData/>
  </xdr:twoCellAnchor>
  <xdr:twoCellAnchor>
    <xdr:from>
      <xdr:col>1</xdr:col>
      <xdr:colOff>171450</xdr:colOff>
      <xdr:row>2</xdr:row>
      <xdr:rowOff>352424</xdr:rowOff>
    </xdr:from>
    <xdr:to>
      <xdr:col>3</xdr:col>
      <xdr:colOff>333375</xdr:colOff>
      <xdr:row>5</xdr:row>
      <xdr:rowOff>279399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257175" y="676274"/>
          <a:ext cx="1085850" cy="6889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rgbClr val="0099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Shell to Tube Bundle Clearance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4</xdr:row>
      <xdr:rowOff>0</xdr:rowOff>
    </xdr:from>
    <xdr:to>
      <xdr:col>10</xdr:col>
      <xdr:colOff>198963</xdr:colOff>
      <xdr:row>25</xdr:row>
      <xdr:rowOff>211086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125" t="3433" r="20553" b="5164"/>
        <a:stretch/>
      </xdr:blipFill>
      <xdr:spPr>
        <a:xfrm>
          <a:off x="1295400" y="660401"/>
          <a:ext cx="4675410" cy="4978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17768</xdr:colOff>
      <xdr:row>4</xdr:row>
      <xdr:rowOff>0</xdr:rowOff>
    </xdr:from>
    <xdr:to>
      <xdr:col>17</xdr:col>
      <xdr:colOff>754396</xdr:colOff>
      <xdr:row>16</xdr:row>
      <xdr:rowOff>66675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7896" r="154" b="10935"/>
        <a:stretch/>
      </xdr:blipFill>
      <xdr:spPr>
        <a:xfrm rot="10800000">
          <a:off x="7047218" y="571500"/>
          <a:ext cx="3349654" cy="2635250"/>
        </a:xfrm>
        <a:prstGeom prst="rect">
          <a:avLst/>
        </a:prstGeom>
      </xdr:spPr>
    </xdr:pic>
    <xdr:clientData/>
  </xdr:twoCellAnchor>
  <xdr:twoCellAnchor>
    <xdr:from>
      <xdr:col>17</xdr:col>
      <xdr:colOff>127000</xdr:colOff>
      <xdr:row>7</xdr:row>
      <xdr:rowOff>114300</xdr:rowOff>
    </xdr:from>
    <xdr:to>
      <xdr:col>18</xdr:col>
      <xdr:colOff>209550</xdr:colOff>
      <xdr:row>9</xdr:row>
      <xdr:rowOff>88900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9772650" y="1758950"/>
          <a:ext cx="869950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/>
            <a:t>Baffle</a:t>
          </a:r>
        </a:p>
      </xdr:txBody>
    </xdr:sp>
    <xdr:clientData/>
  </xdr:twoCellAnchor>
  <xdr:twoCellAnchor>
    <xdr:from>
      <xdr:col>9</xdr:col>
      <xdr:colOff>165100</xdr:colOff>
      <xdr:row>5</xdr:row>
      <xdr:rowOff>22230</xdr:rowOff>
    </xdr:from>
    <xdr:to>
      <xdr:col>13</xdr:col>
      <xdr:colOff>323850</xdr:colOff>
      <xdr:row>5</xdr:row>
      <xdr:rowOff>22230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5165725" y="958855"/>
          <a:ext cx="1989667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69850</xdr:colOff>
      <xdr:row>8</xdr:row>
      <xdr:rowOff>97372</xdr:rowOff>
    </xdr:from>
    <xdr:to>
      <xdr:col>13</xdr:col>
      <xdr:colOff>558800</xdr:colOff>
      <xdr:row>8</xdr:row>
      <xdr:rowOff>97372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H="1">
          <a:off x="5070475" y="1944164"/>
          <a:ext cx="2319867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23</xdr:col>
      <xdr:colOff>146050</xdr:colOff>
      <xdr:row>8</xdr:row>
      <xdr:rowOff>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3557250" y="1828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8</xdr:col>
      <xdr:colOff>476248</xdr:colOff>
      <xdr:row>5</xdr:row>
      <xdr:rowOff>94190</xdr:rowOff>
    </xdr:from>
    <xdr:to>
      <xdr:col>10</xdr:col>
      <xdr:colOff>597956</xdr:colOff>
      <xdr:row>7</xdr:row>
      <xdr:rowOff>126999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5095873" y="1030815"/>
          <a:ext cx="1264708" cy="7577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 b="1">
              <a:solidFill>
                <a:srgbClr val="009900"/>
              </a:solidFill>
            </a:rPr>
            <a:t>Baffle Cut</a:t>
          </a:r>
          <a:br>
            <a:rPr lang="en-US" sz="2000" b="1">
              <a:solidFill>
                <a:srgbClr val="009900"/>
              </a:solidFill>
            </a:rPr>
          </a:br>
          <a:r>
            <a:rPr lang="en-US" sz="1400" b="1">
              <a:solidFill>
                <a:srgbClr val="009900"/>
              </a:solidFill>
            </a:rPr>
            <a:t>%</a:t>
          </a:r>
          <a:r>
            <a:rPr lang="en-US" sz="1400" b="1" baseline="0">
              <a:solidFill>
                <a:srgbClr val="009900"/>
              </a:solidFill>
            </a:rPr>
            <a:t> of Shell ID</a:t>
          </a:r>
          <a:endParaRPr lang="en-US" sz="2000" b="1">
            <a:solidFill>
              <a:srgbClr val="009900"/>
            </a:solidFill>
          </a:endParaRPr>
        </a:p>
      </xdr:txBody>
    </xdr:sp>
    <xdr:clientData/>
  </xdr:twoCellAnchor>
  <xdr:twoCellAnchor>
    <xdr:from>
      <xdr:col>13</xdr:col>
      <xdr:colOff>501650</xdr:colOff>
      <xdr:row>16</xdr:row>
      <xdr:rowOff>6350</xdr:rowOff>
    </xdr:from>
    <xdr:to>
      <xdr:col>15</xdr:col>
      <xdr:colOff>139700</xdr:colOff>
      <xdr:row>19</xdr:row>
      <xdr:rowOff>146050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7816850" y="3308350"/>
          <a:ext cx="857250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/>
            <a:t>Baffle</a:t>
          </a:r>
          <a:br>
            <a:rPr lang="en-US" sz="1800" b="1"/>
          </a:br>
          <a:r>
            <a:rPr lang="en-US" sz="1800" b="1"/>
            <a:t>Space</a:t>
          </a:r>
        </a:p>
      </xdr:txBody>
    </xdr:sp>
    <xdr:clientData/>
  </xdr:twoCellAnchor>
  <xdr:twoCellAnchor>
    <xdr:from>
      <xdr:col>15</xdr:col>
      <xdr:colOff>33866</xdr:colOff>
      <xdr:row>10</xdr:row>
      <xdr:rowOff>38100</xdr:rowOff>
    </xdr:from>
    <xdr:to>
      <xdr:col>15</xdr:col>
      <xdr:colOff>33866</xdr:colOff>
      <xdr:row>21</xdr:row>
      <xdr:rowOff>12700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8680449" y="2255308"/>
          <a:ext cx="0" cy="2382309"/>
        </a:xfrm>
        <a:prstGeom prst="line">
          <a:avLst/>
        </a:prstGeom>
        <a:ln w="28575">
          <a:solidFill>
            <a:srgbClr val="008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495300</xdr:colOff>
      <xdr:row>14</xdr:row>
      <xdr:rowOff>133350</xdr:rowOff>
    </xdr:from>
    <xdr:to>
      <xdr:col>13</xdr:col>
      <xdr:colOff>495300</xdr:colOff>
      <xdr:row>21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7810500" y="3067050"/>
          <a:ext cx="0" cy="1530350"/>
        </a:xfrm>
        <a:prstGeom prst="line">
          <a:avLst/>
        </a:prstGeom>
        <a:ln w="28575">
          <a:solidFill>
            <a:srgbClr val="008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317500</xdr:colOff>
      <xdr:row>13</xdr:row>
      <xdr:rowOff>177800</xdr:rowOff>
    </xdr:from>
    <xdr:to>
      <xdr:col>16</xdr:col>
      <xdr:colOff>317500</xdr:colOff>
      <xdr:row>21</xdr:row>
      <xdr:rowOff>95250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9353550" y="2927350"/>
          <a:ext cx="0" cy="17653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361950</xdr:colOff>
      <xdr:row>13</xdr:row>
      <xdr:rowOff>171450</xdr:rowOff>
    </xdr:from>
    <xdr:to>
      <xdr:col>16</xdr:col>
      <xdr:colOff>361950</xdr:colOff>
      <xdr:row>21</xdr:row>
      <xdr:rowOff>88900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>
          <a:off x="9029700" y="2851150"/>
          <a:ext cx="0" cy="17653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19</xdr:row>
      <xdr:rowOff>120650</xdr:rowOff>
    </xdr:from>
    <xdr:to>
      <xdr:col>16</xdr:col>
      <xdr:colOff>298450</xdr:colOff>
      <xdr:row>19</xdr:row>
      <xdr:rowOff>120650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9036050" y="3975100"/>
          <a:ext cx="298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349250</xdr:colOff>
      <xdr:row>19</xdr:row>
      <xdr:rowOff>120650</xdr:rowOff>
    </xdr:from>
    <xdr:to>
      <xdr:col>17</xdr:col>
      <xdr:colOff>95250</xdr:colOff>
      <xdr:row>19</xdr:row>
      <xdr:rowOff>120650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H="1">
          <a:off x="9017000" y="3905250"/>
          <a:ext cx="3556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469900</xdr:colOff>
      <xdr:row>15</xdr:row>
      <xdr:rowOff>127000</xdr:rowOff>
    </xdr:from>
    <xdr:to>
      <xdr:col>18</xdr:col>
      <xdr:colOff>425450</xdr:colOff>
      <xdr:row>19</xdr:row>
      <xdr:rowOff>82550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9715500" y="3244850"/>
          <a:ext cx="1174750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/>
            <a:t>Baffle</a:t>
          </a:r>
          <a:br>
            <a:rPr lang="en-US" sz="1800" b="1"/>
          </a:br>
          <a:r>
            <a:rPr lang="en-US" sz="1800" b="1"/>
            <a:t>Thickness</a:t>
          </a:r>
        </a:p>
      </xdr:txBody>
    </xdr:sp>
    <xdr:clientData/>
  </xdr:twoCellAnchor>
  <xdr:twoCellAnchor>
    <xdr:from>
      <xdr:col>0</xdr:col>
      <xdr:colOff>19050</xdr:colOff>
      <xdr:row>16</xdr:row>
      <xdr:rowOff>19050</xdr:rowOff>
    </xdr:from>
    <xdr:to>
      <xdr:col>2</xdr:col>
      <xdr:colOff>603250</xdr:colOff>
      <xdr:row>19</xdr:row>
      <xdr:rowOff>158750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19050" y="3251200"/>
          <a:ext cx="1517650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/>
            <a:t>Baffle to Shell</a:t>
          </a:r>
          <a:br>
            <a:rPr lang="en-US" sz="1800" b="1"/>
          </a:br>
          <a:r>
            <a:rPr lang="en-US" sz="1800" b="1"/>
            <a:t>Clearance</a:t>
          </a:r>
        </a:p>
      </xdr:txBody>
    </xdr:sp>
    <xdr:clientData/>
  </xdr:twoCellAnchor>
  <xdr:twoCellAnchor>
    <xdr:from>
      <xdr:col>14</xdr:col>
      <xdr:colOff>69850</xdr:colOff>
      <xdr:row>22</xdr:row>
      <xdr:rowOff>38100</xdr:rowOff>
    </xdr:from>
    <xdr:to>
      <xdr:col>17</xdr:col>
      <xdr:colOff>44450</xdr:colOff>
      <xdr:row>24</xdr:row>
      <xdr:rowOff>120650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7340600" y="4749800"/>
          <a:ext cx="1981200" cy="450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/>
            <a:t>Number of Baffles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9525</xdr:rowOff>
        </xdr:from>
        <xdr:to>
          <xdr:col>2</xdr:col>
          <xdr:colOff>352425</xdr:colOff>
          <xdr:row>1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Input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523890</xdr:colOff>
      <xdr:row>5</xdr:row>
      <xdr:rowOff>37042</xdr:rowOff>
    </xdr:from>
    <xdr:to>
      <xdr:col>8</xdr:col>
      <xdr:colOff>523890</xdr:colOff>
      <xdr:row>8</xdr:row>
      <xdr:rowOff>74083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5143515" y="973667"/>
          <a:ext cx="0" cy="947208"/>
        </a:xfrm>
        <a:prstGeom prst="straightConnector1">
          <a:avLst/>
        </a:prstGeom>
        <a:ln w="28575">
          <a:solidFill>
            <a:srgbClr val="0099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438134</xdr:colOff>
      <xdr:row>5</xdr:row>
      <xdr:rowOff>35985</xdr:rowOff>
    </xdr:from>
    <xdr:to>
      <xdr:col>2</xdr:col>
      <xdr:colOff>438134</xdr:colOff>
      <xdr:row>8</xdr:row>
      <xdr:rowOff>73026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1369467" y="972610"/>
          <a:ext cx="0" cy="947208"/>
        </a:xfrm>
        <a:prstGeom prst="straightConnector1">
          <a:avLst/>
        </a:prstGeom>
        <a:ln w="28575">
          <a:solidFill>
            <a:srgbClr val="0099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552450</xdr:colOff>
      <xdr:row>0</xdr:row>
      <xdr:rowOff>0</xdr:rowOff>
    </xdr:from>
    <xdr:to>
      <xdr:col>18</xdr:col>
      <xdr:colOff>304800</xdr:colOff>
      <xdr:row>27</xdr:row>
      <xdr:rowOff>123825</xdr:rowOff>
    </xdr:to>
    <xdr:pic>
      <xdr:nvPicPr>
        <xdr:cNvPr id="2" name="Picture 1" descr="See the source 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0"/>
          <a:ext cx="5848350" cy="501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580739</xdr:colOff>
      <xdr:row>0</xdr:row>
      <xdr:rowOff>161925</xdr:rowOff>
    </xdr:from>
    <xdr:to>
      <xdr:col>24</xdr:col>
      <xdr:colOff>362086</xdr:colOff>
      <xdr:row>35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48739" y="161925"/>
          <a:ext cx="3438947" cy="6334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273050</xdr:colOff>
      <xdr:row>14</xdr:row>
      <xdr:rowOff>139700</xdr:rowOff>
    </xdr:from>
    <xdr:to>
      <xdr:col>9</xdr:col>
      <xdr:colOff>577850</xdr:colOff>
      <xdr:row>29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5"/>
  <sheetViews>
    <sheetView zoomScale="110" zoomScaleNormal="110" workbookViewId="0">
      <selection activeCell="B1" sqref="B1"/>
    </sheetView>
  </sheetViews>
  <sheetFormatPr defaultColWidth="8.5703125" defaultRowHeight="15" x14ac:dyDescent="0.25"/>
  <cols>
    <col min="1" max="1" width="24.42578125" style="33" bestFit="1" customWidth="1"/>
    <col min="2" max="2" width="11.42578125" style="33" customWidth="1"/>
    <col min="3" max="3" width="8.5703125" style="33"/>
    <col min="4" max="4" width="11.42578125" style="33" bestFit="1" customWidth="1"/>
    <col min="5" max="16384" width="8.5703125" style="33"/>
  </cols>
  <sheetData>
    <row r="1" spans="1:4" x14ac:dyDescent="0.25">
      <c r="A1" s="33" t="s">
        <v>0</v>
      </c>
      <c r="B1" s="33">
        <f>'Fluids &amp; Materials'!G6</f>
        <v>30</v>
      </c>
      <c r="D1" s="33" t="s">
        <v>81</v>
      </c>
    </row>
    <row r="2" spans="1:4" x14ac:dyDescent="0.25">
      <c r="A2" s="33" t="s">
        <v>1</v>
      </c>
      <c r="B2" s="33">
        <f>'Fluids &amp; Materials'!G24</f>
        <v>1</v>
      </c>
      <c r="D2" s="33" t="s">
        <v>81</v>
      </c>
    </row>
    <row r="3" spans="1:4" x14ac:dyDescent="0.25">
      <c r="A3" s="33" t="s">
        <v>4</v>
      </c>
      <c r="B3" s="33">
        <f>'Fluids &amp; Materials'!G4</f>
        <v>85</v>
      </c>
      <c r="D3" s="33" t="s">
        <v>81</v>
      </c>
    </row>
    <row r="4" spans="1:4" x14ac:dyDescent="0.25">
      <c r="A4" s="33" t="s">
        <v>5</v>
      </c>
      <c r="B4" s="33">
        <f>'Fluids &amp; Materials'!K4</f>
        <v>-999.99900000000002</v>
      </c>
      <c r="D4" s="33" t="s">
        <v>81</v>
      </c>
    </row>
    <row r="5" spans="1:4" x14ac:dyDescent="0.25">
      <c r="A5" s="33" t="s">
        <v>6</v>
      </c>
      <c r="B5" s="124">
        <f>'Fluids &amp; Materials'!G22</f>
        <v>720</v>
      </c>
      <c r="D5" s="33" t="s">
        <v>81</v>
      </c>
    </row>
    <row r="6" spans="1:4" x14ac:dyDescent="0.25">
      <c r="A6" s="33" t="s">
        <v>7</v>
      </c>
      <c r="B6" s="124">
        <f>'Fluids &amp; Materials'!K22</f>
        <v>125</v>
      </c>
      <c r="D6" s="33" t="s">
        <v>81</v>
      </c>
    </row>
    <row r="7" spans="1:4" x14ac:dyDescent="0.25">
      <c r="A7" s="33" t="s">
        <v>2</v>
      </c>
      <c r="B7" s="33">
        <f>'Fluids &amp; Materials'!G2</f>
        <v>5.5</v>
      </c>
      <c r="D7" s="33" t="s">
        <v>81</v>
      </c>
    </row>
    <row r="8" spans="1:4" x14ac:dyDescent="0.25">
      <c r="A8" s="33" t="s">
        <v>3</v>
      </c>
      <c r="B8" s="33">
        <f>'Fluids &amp; Materials'!G20</f>
        <v>0.2266</v>
      </c>
      <c r="D8" s="33" t="s">
        <v>81</v>
      </c>
    </row>
    <row r="9" spans="1:4" x14ac:dyDescent="0.25">
      <c r="A9" s="33" t="s">
        <v>9</v>
      </c>
      <c r="B9" s="33">
        <f>'Fluids &amp; Materials'!K8</f>
        <v>0</v>
      </c>
      <c r="D9" s="33" t="s">
        <v>81</v>
      </c>
    </row>
    <row r="10" spans="1:4" x14ac:dyDescent="0.25">
      <c r="A10" s="33" t="s">
        <v>8</v>
      </c>
      <c r="B10" s="33">
        <f>'Fluids &amp; Materials'!K26</f>
        <v>0</v>
      </c>
      <c r="D10" s="33" t="s">
        <v>81</v>
      </c>
    </row>
    <row r="11" spans="1:4" x14ac:dyDescent="0.25">
      <c r="A11" s="33" t="s">
        <v>17</v>
      </c>
      <c r="B11" s="33">
        <f>'Fluids &amp; Materials'!G8</f>
        <v>1</v>
      </c>
      <c r="D11" s="33" t="s">
        <v>81</v>
      </c>
    </row>
    <row r="12" spans="1:4" x14ac:dyDescent="0.25">
      <c r="A12" s="33" t="s">
        <v>18</v>
      </c>
      <c r="B12" s="33">
        <f>'Fluids &amp; Materials'!G26</f>
        <v>1</v>
      </c>
      <c r="D12" s="33" t="s">
        <v>81</v>
      </c>
    </row>
    <row r="13" spans="1:4" x14ac:dyDescent="0.25">
      <c r="A13" s="33" t="s">
        <v>19</v>
      </c>
      <c r="B13" s="33">
        <f>'Fluids &amp; Materials'!K2</f>
        <v>4</v>
      </c>
      <c r="D13" s="33" t="s">
        <v>81</v>
      </c>
    </row>
    <row r="14" spans="1:4" x14ac:dyDescent="0.25">
      <c r="A14" s="33" t="s">
        <v>20</v>
      </c>
      <c r="B14" s="33">
        <f>'Fluids &amp; Materials'!K20</f>
        <v>4</v>
      </c>
      <c r="D14" s="33" t="s">
        <v>81</v>
      </c>
    </row>
    <row r="15" spans="1:4" x14ac:dyDescent="0.25">
      <c r="A15" s="33" t="s">
        <v>29</v>
      </c>
      <c r="B15" s="33">
        <f>'Fluids &amp; Materials'!K6</f>
        <v>1</v>
      </c>
      <c r="D15" s="33" t="s">
        <v>81</v>
      </c>
    </row>
    <row r="16" spans="1:4" x14ac:dyDescent="0.25">
      <c r="A16" s="33" t="s">
        <v>28</v>
      </c>
      <c r="B16" s="33">
        <f>'Fluids &amp; Materials'!K24</f>
        <v>10</v>
      </c>
      <c r="D16" s="33" t="s">
        <v>81</v>
      </c>
    </row>
    <row r="17" spans="1:4" x14ac:dyDescent="0.25">
      <c r="A17" s="33" t="s">
        <v>10</v>
      </c>
      <c r="B17" s="33">
        <f>'Fluids &amp; Materials'!D11</f>
        <v>0</v>
      </c>
      <c r="D17" s="33" t="s">
        <v>81</v>
      </c>
    </row>
    <row r="18" spans="1:4" x14ac:dyDescent="0.25">
      <c r="A18" s="34" t="s">
        <v>27</v>
      </c>
      <c r="B18" s="33">
        <v>0</v>
      </c>
      <c r="D18" s="33" t="s">
        <v>81</v>
      </c>
    </row>
    <row r="19" spans="1:4" x14ac:dyDescent="0.25">
      <c r="A19" s="33" t="s">
        <v>31</v>
      </c>
      <c r="B19" s="33">
        <f>'Fluids &amp; Materials'!K4</f>
        <v>-999.99900000000002</v>
      </c>
      <c r="D19" s="33" t="s">
        <v>81</v>
      </c>
    </row>
    <row r="20" spans="1:4" x14ac:dyDescent="0.25">
      <c r="A20" s="33" t="s">
        <v>32</v>
      </c>
      <c r="B20" s="125">
        <f>'Fluids &amp; Materials'!K22</f>
        <v>125</v>
      </c>
      <c r="D20" s="33" t="s">
        <v>81</v>
      </c>
    </row>
    <row r="21" spans="1:4" x14ac:dyDescent="0.25">
      <c r="A21" s="33" t="s">
        <v>15</v>
      </c>
      <c r="B21" s="126">
        <f>Geometry!I3/1000</f>
        <v>0.126</v>
      </c>
      <c r="D21" s="33" t="s">
        <v>82</v>
      </c>
    </row>
    <row r="22" spans="1:4" x14ac:dyDescent="0.25">
      <c r="A22" s="33" t="s">
        <v>21</v>
      </c>
      <c r="B22" s="126">
        <f>Geometry!I18/1000</f>
        <v>5.0400000000000002E-3</v>
      </c>
      <c r="D22" s="33" t="s">
        <v>82</v>
      </c>
    </row>
    <row r="23" spans="1:4" x14ac:dyDescent="0.25">
      <c r="A23" s="33" t="s">
        <v>78</v>
      </c>
      <c r="B23" s="125">
        <f>Geometry!I12/1000</f>
        <v>0</v>
      </c>
      <c r="D23" s="33" t="s">
        <v>82</v>
      </c>
    </row>
    <row r="24" spans="1:4" x14ac:dyDescent="0.25">
      <c r="A24" s="33" t="s">
        <v>23</v>
      </c>
      <c r="B24" s="125">
        <f>Geometry!I24/1000</f>
        <v>0.67</v>
      </c>
      <c r="D24" s="33" t="s">
        <v>82</v>
      </c>
    </row>
    <row r="25" spans="1:4" x14ac:dyDescent="0.25">
      <c r="A25" s="33" t="s">
        <v>77</v>
      </c>
      <c r="B25" s="33">
        <f>Geometry!I5</f>
        <v>99</v>
      </c>
      <c r="D25" s="33" t="s">
        <v>82</v>
      </c>
    </row>
    <row r="26" spans="1:4" x14ac:dyDescent="0.25">
      <c r="A26" s="33" t="s">
        <v>24</v>
      </c>
      <c r="B26" s="33">
        <f>Geometry!W8</f>
        <v>0</v>
      </c>
      <c r="D26" s="33" t="s">
        <v>82</v>
      </c>
    </row>
    <row r="27" spans="1:4" x14ac:dyDescent="0.25">
      <c r="A27" s="33" t="s">
        <v>11</v>
      </c>
      <c r="B27" s="33">
        <f>Geometry!W12</f>
        <v>1</v>
      </c>
      <c r="D27" s="33" t="s">
        <v>82</v>
      </c>
    </row>
    <row r="28" spans="1:4" x14ac:dyDescent="0.25">
      <c r="A28" s="33" t="s">
        <v>12</v>
      </c>
      <c r="B28" s="33">
        <v>1</v>
      </c>
      <c r="D28" s="33" t="s">
        <v>82</v>
      </c>
    </row>
    <row r="29" spans="1:4" x14ac:dyDescent="0.25">
      <c r="A29" s="33" t="s">
        <v>25</v>
      </c>
      <c r="B29" s="33">
        <f>Geometry!W6</f>
        <v>0</v>
      </c>
      <c r="D29" s="33" t="s">
        <v>82</v>
      </c>
    </row>
    <row r="30" spans="1:4" x14ac:dyDescent="0.25">
      <c r="A30" s="33" t="s">
        <v>26</v>
      </c>
      <c r="B30" s="33">
        <f>Geometry!W5</f>
        <v>30</v>
      </c>
      <c r="D30" s="33" t="s">
        <v>82</v>
      </c>
    </row>
    <row r="31" spans="1:4" x14ac:dyDescent="0.25">
      <c r="A31" s="33" t="s">
        <v>22</v>
      </c>
      <c r="B31" s="126">
        <f>Geometry!I20/1000</f>
        <v>4.0000000000000002E-4</v>
      </c>
      <c r="D31" s="33" t="s">
        <v>82</v>
      </c>
    </row>
    <row r="32" spans="1:4" x14ac:dyDescent="0.25">
      <c r="A32" s="33" t="s">
        <v>16</v>
      </c>
      <c r="B32" s="126">
        <f>Geometry!R25/1000</f>
        <v>2E-3</v>
      </c>
      <c r="D32" s="33" t="s">
        <v>82</v>
      </c>
    </row>
    <row r="33" spans="1:4" x14ac:dyDescent="0.25">
      <c r="A33" s="33" t="s">
        <v>79</v>
      </c>
      <c r="B33" s="33">
        <f>Geometry!W18/1000</f>
        <v>0.32800000000000001</v>
      </c>
      <c r="D33" s="33" t="s">
        <v>82</v>
      </c>
    </row>
    <row r="34" spans="1:4" x14ac:dyDescent="0.25">
      <c r="A34" s="33" t="s">
        <v>80</v>
      </c>
      <c r="B34" s="33">
        <f>Geometry!W22/1000</f>
        <v>0</v>
      </c>
      <c r="D34" s="33" t="s">
        <v>82</v>
      </c>
    </row>
    <row r="35" spans="1:4" x14ac:dyDescent="0.25">
      <c r="A35" s="33" t="s">
        <v>30</v>
      </c>
      <c r="B35" s="125">
        <f>Geometry!H32/1000</f>
        <v>0</v>
      </c>
      <c r="D35" s="33" t="s">
        <v>82</v>
      </c>
    </row>
    <row r="36" spans="1:4" x14ac:dyDescent="0.25">
      <c r="A36" s="33" t="s">
        <v>13</v>
      </c>
      <c r="B36" s="33">
        <f>Baffles!G2</f>
        <v>0</v>
      </c>
      <c r="D36" s="33" t="s">
        <v>83</v>
      </c>
    </row>
    <row r="37" spans="1:4" x14ac:dyDescent="0.25">
      <c r="A37" s="33" t="s">
        <v>14</v>
      </c>
      <c r="B37" s="124">
        <f>Baffles!O21/1000</f>
        <v>7.4400000000000008E-2</v>
      </c>
      <c r="D37" s="33" t="s">
        <v>83</v>
      </c>
    </row>
    <row r="38" spans="1:4" x14ac:dyDescent="0.25">
      <c r="A38" s="33" t="s">
        <v>175</v>
      </c>
      <c r="B38" s="33">
        <f>Baffles!L7/100</f>
        <v>0.48</v>
      </c>
      <c r="D38" s="33" t="s">
        <v>83</v>
      </c>
    </row>
    <row r="39" spans="1:4" x14ac:dyDescent="0.25">
      <c r="A39" s="33" t="s">
        <v>75</v>
      </c>
      <c r="B39" s="33">
        <f>Baffles!R21/1000</f>
        <v>1E-3</v>
      </c>
      <c r="D39" s="33" t="s">
        <v>83</v>
      </c>
    </row>
    <row r="40" spans="1:4" x14ac:dyDescent="0.25">
      <c r="A40" s="33" t="s">
        <v>95</v>
      </c>
      <c r="B40" s="33">
        <f>Baffles!G29/1000</f>
        <v>5.0000000000000001E-4</v>
      </c>
      <c r="D40" s="33" t="s">
        <v>83</v>
      </c>
    </row>
    <row r="41" spans="1:4" x14ac:dyDescent="0.25">
      <c r="A41" s="33" t="s">
        <v>96</v>
      </c>
      <c r="B41" s="33">
        <f>Baffles!B21/1000</f>
        <v>2E-3</v>
      </c>
      <c r="D41" s="33" t="s">
        <v>83</v>
      </c>
    </row>
    <row r="42" spans="1:4" x14ac:dyDescent="0.25">
      <c r="A42" s="33" t="s">
        <v>76</v>
      </c>
      <c r="B42" s="33">
        <f>Baffles!Q29</f>
        <v>1</v>
      </c>
      <c r="D42" s="33" t="s">
        <v>83</v>
      </c>
    </row>
    <row r="43" spans="1:4" x14ac:dyDescent="0.25">
      <c r="A43" s="33" t="s">
        <v>100</v>
      </c>
      <c r="B43" s="33">
        <f>'Fluids &amp; Materials'!R2</f>
        <v>1</v>
      </c>
    </row>
    <row r="44" spans="1:4" x14ac:dyDescent="0.25">
      <c r="A44" s="33" t="s">
        <v>101</v>
      </c>
      <c r="B44" s="33">
        <f>'Fluids &amp; Materials'!R4</f>
        <v>1</v>
      </c>
    </row>
    <row r="45" spans="1:4" x14ac:dyDescent="0.25">
      <c r="B45" s="33" t="s">
        <v>102</v>
      </c>
    </row>
  </sheetData>
  <phoneticPr fontId="1" type="noConversion"/>
  <pageMargins left="0.7" right="0.7" top="0.75" bottom="0.75" header="0.3" footer="0.3"/>
  <pageSetup orientation="portrait" horizontalDpi="200" verticalDpi="200" copie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R31"/>
  <sheetViews>
    <sheetView tabSelected="1" zoomScale="115" zoomScaleNormal="115" workbookViewId="0">
      <selection activeCell="I6" sqref="I6"/>
    </sheetView>
  </sheetViews>
  <sheetFormatPr defaultColWidth="8.5703125" defaultRowHeight="15" x14ac:dyDescent="0.25"/>
  <cols>
    <col min="1" max="1" width="1.42578125" style="33" customWidth="1"/>
    <col min="2" max="2" width="11.42578125" style="33" customWidth="1"/>
    <col min="3" max="3" width="10.42578125" style="33" customWidth="1"/>
    <col min="4" max="4" width="8.85546875" style="33" customWidth="1"/>
    <col min="5" max="5" width="8.5703125" style="33" customWidth="1"/>
    <col min="6" max="6" width="9.85546875" style="33" customWidth="1"/>
    <col min="7" max="10" width="8.5703125" style="33"/>
    <col min="11" max="11" width="10.85546875" style="33" customWidth="1"/>
    <col min="12" max="12" width="14.5703125" style="33" customWidth="1"/>
    <col min="13" max="13" width="4.140625" style="33" customWidth="1"/>
    <col min="14" max="16384" width="8.5703125" style="33"/>
  </cols>
  <sheetData>
    <row r="1" spans="2:18" ht="33.75" customHeight="1" thickBot="1" x14ac:dyDescent="0.3">
      <c r="F1" s="67"/>
      <c r="G1" s="67"/>
      <c r="H1" s="67"/>
      <c r="K1" s="68"/>
      <c r="L1" s="68"/>
    </row>
    <row r="2" spans="2:18" ht="21.95" customHeight="1" thickBot="1" x14ac:dyDescent="0.3">
      <c r="B2" s="94"/>
      <c r="C2" s="94"/>
      <c r="E2" s="55"/>
      <c r="F2" s="90" t="s">
        <v>67</v>
      </c>
      <c r="G2" s="26">
        <v>5.5</v>
      </c>
      <c r="H2" s="80" t="s">
        <v>52</v>
      </c>
      <c r="J2" s="83" t="s">
        <v>72</v>
      </c>
      <c r="K2" s="35">
        <v>4</v>
      </c>
      <c r="L2" s="96" t="str">
        <f>IF(Baffles!G2=0,"NO BAFFLES","BAFFLES SELECTED")</f>
        <v>NO BAFFLES</v>
      </c>
      <c r="Q2" s="73" t="s">
        <v>99</v>
      </c>
      <c r="R2" s="27">
        <v>1</v>
      </c>
    </row>
    <row r="3" spans="2:18" ht="12.75" customHeight="1" thickBot="1" x14ac:dyDescent="0.3">
      <c r="B3" s="94"/>
      <c r="C3" s="94"/>
      <c r="F3" s="67"/>
      <c r="G3" s="99">
        <f>132.277 * G2</f>
        <v>727.5234999999999</v>
      </c>
      <c r="H3" s="79" t="s">
        <v>166</v>
      </c>
      <c r="K3" s="95" t="str">
        <f>VLOOKUP(K2,'Drop Downs'!N2:O9,2)</f>
        <v xml:space="preserve">Laminar 1 &lt; Re &lt; 100     </v>
      </c>
      <c r="L3" s="68"/>
      <c r="Q3" s="67"/>
      <c r="R3" s="67"/>
    </row>
    <row r="4" spans="2:18" ht="21.95" customHeight="1" thickBot="1" x14ac:dyDescent="0.3">
      <c r="B4" s="94"/>
      <c r="C4" s="94"/>
      <c r="E4" s="55"/>
      <c r="F4" s="90" t="s">
        <v>68</v>
      </c>
      <c r="G4" s="26">
        <v>85</v>
      </c>
      <c r="H4" s="80" t="s">
        <v>53</v>
      </c>
      <c r="J4" s="90" t="s">
        <v>71</v>
      </c>
      <c r="K4" s="36">
        <v>-999.99900000000002</v>
      </c>
      <c r="L4" s="80" t="s">
        <v>53</v>
      </c>
      <c r="Q4" s="73" t="s">
        <v>98</v>
      </c>
      <c r="R4" s="27">
        <v>1</v>
      </c>
    </row>
    <row r="5" spans="2:18" ht="9.9499999999999993" customHeight="1" thickBot="1" x14ac:dyDescent="0.3">
      <c r="B5" s="94"/>
      <c r="C5" s="94"/>
      <c r="F5" s="67"/>
      <c r="G5" s="97">
        <f>G4*1.8+32</f>
        <v>185</v>
      </c>
      <c r="H5" s="79" t="s">
        <v>165</v>
      </c>
      <c r="K5" s="98">
        <f>K4*1.8+32</f>
        <v>-1767.9982</v>
      </c>
      <c r="L5" s="79" t="s">
        <v>165</v>
      </c>
    </row>
    <row r="6" spans="2:18" ht="21.95" customHeight="1" thickBot="1" x14ac:dyDescent="0.3">
      <c r="B6" s="94"/>
      <c r="C6" s="94"/>
      <c r="E6" s="55"/>
      <c r="F6" s="90" t="s">
        <v>70</v>
      </c>
      <c r="G6" s="26">
        <v>30</v>
      </c>
      <c r="I6" s="76"/>
      <c r="J6" s="77" t="s">
        <v>74</v>
      </c>
      <c r="K6" s="37">
        <v>1</v>
      </c>
      <c r="L6" s="96" t="str">
        <f>IF(Baffles!G2=0,"NO BAFFLES","BAFFLES SELECTED")</f>
        <v>NO BAFFLES</v>
      </c>
      <c r="M6" s="55"/>
    </row>
    <row r="7" spans="2:18" ht="12.75" customHeight="1" thickBot="1" x14ac:dyDescent="0.3">
      <c r="B7" s="94"/>
      <c r="C7" s="94"/>
      <c r="F7" s="67"/>
      <c r="G7" s="74" t="str">
        <f>VLOOKUP(G6,'Drop Downs'!E1:F9,2)</f>
        <v>Ethylene Glycol 50/50</v>
      </c>
      <c r="H7" s="67"/>
      <c r="K7" s="95" t="str">
        <f>VLOOKUP(K6,'Drop Downs'!T2:U4,2)</f>
        <v>Textbook - Kakac</v>
      </c>
      <c r="L7" s="68" t="str">
        <f>IF(L6="NO BAFFLES", "    Use Pres Drop Formulation = 1",IF(L6="BAFFLES SELECTED","     Use Pressure Drop Formulation = 2 or 10"," "))</f>
        <v xml:space="preserve">    Use Pres Drop Formulation = 1</v>
      </c>
    </row>
    <row r="8" spans="2:18" ht="21.95" customHeight="1" thickBot="1" x14ac:dyDescent="0.3">
      <c r="B8" s="94"/>
      <c r="C8" s="94"/>
      <c r="E8" s="55"/>
      <c r="F8" s="90" t="s">
        <v>69</v>
      </c>
      <c r="G8" s="26">
        <v>1</v>
      </c>
      <c r="I8" s="70"/>
      <c r="J8" s="93" t="s">
        <v>73</v>
      </c>
      <c r="K8" s="28">
        <v>0</v>
      </c>
      <c r="L8" s="92"/>
    </row>
    <row r="9" spans="2:18" ht="15.75" customHeight="1" x14ac:dyDescent="0.25">
      <c r="G9" s="91" t="str">
        <f>VLOOKUP(G8,'Drop Downs'!H1:I11,2)</f>
        <v>Stainless Steel - Generic</v>
      </c>
    </row>
    <row r="10" spans="2:18" ht="15" customHeight="1" thickBot="1" x14ac:dyDescent="0.3">
      <c r="C10" s="89"/>
    </row>
    <row r="11" spans="2:18" ht="30" customHeight="1" thickBot="1" x14ac:dyDescent="0.3">
      <c r="B11" s="89"/>
      <c r="C11" s="90" t="s">
        <v>183</v>
      </c>
      <c r="D11" s="26">
        <v>0</v>
      </c>
    </row>
    <row r="12" spans="2:18" ht="13.5" customHeight="1" x14ac:dyDescent="0.25">
      <c r="D12" s="74" t="str">
        <f>IF(D11=0,"Parallel Flow","Counter Flow")</f>
        <v>Parallel Flow</v>
      </c>
      <c r="F12" s="67"/>
      <c r="G12" s="67"/>
      <c r="H12" s="67"/>
      <c r="K12" s="68"/>
      <c r="L12" s="68"/>
    </row>
    <row r="13" spans="2:18" ht="14.45" customHeight="1" x14ac:dyDescent="0.25">
      <c r="B13" s="84"/>
    </row>
    <row r="14" spans="2:18" ht="18.75" x14ac:dyDescent="0.25">
      <c r="C14" s="85" t="s">
        <v>62</v>
      </c>
      <c r="D14" s="86">
        <f>Geometry!I24</f>
        <v>670</v>
      </c>
      <c r="E14" s="87" t="s">
        <v>36</v>
      </c>
    </row>
    <row r="15" spans="2:18" x14ac:dyDescent="0.25">
      <c r="D15" s="88" t="s">
        <v>104</v>
      </c>
    </row>
    <row r="19" spans="2:12" ht="21" customHeight="1" thickBot="1" x14ac:dyDescent="0.3">
      <c r="E19" s="65"/>
      <c r="F19" s="65"/>
      <c r="G19" s="65"/>
    </row>
    <row r="20" spans="2:12" ht="21.95" customHeight="1" thickBot="1" x14ac:dyDescent="0.3">
      <c r="B20" s="72"/>
      <c r="C20" s="72"/>
      <c r="F20" s="73" t="s">
        <v>67</v>
      </c>
      <c r="G20" s="27">
        <v>0.2266</v>
      </c>
      <c r="H20" s="81" t="s">
        <v>52</v>
      </c>
      <c r="J20" s="83" t="s">
        <v>72</v>
      </c>
      <c r="K20" s="29">
        <v>4</v>
      </c>
    </row>
    <row r="21" spans="2:12" ht="12.75" customHeight="1" thickBot="1" x14ac:dyDescent="0.3">
      <c r="B21" s="72"/>
      <c r="C21" s="72"/>
      <c r="F21" s="65"/>
      <c r="G21" s="82">
        <f>132.277 * G20</f>
        <v>29.973968199999998</v>
      </c>
      <c r="H21" s="79" t="s">
        <v>166</v>
      </c>
      <c r="K21" s="74" t="str">
        <f>VLOOKUP(K20,'Drop Downs'!Q2:R8,2)</f>
        <v>Petukkov - Kirillov</v>
      </c>
    </row>
    <row r="22" spans="2:12" ht="21.95" customHeight="1" thickBot="1" x14ac:dyDescent="0.3">
      <c r="B22" s="72"/>
      <c r="C22" s="72"/>
      <c r="F22" s="73" t="s">
        <v>68</v>
      </c>
      <c r="G22" s="27">
        <v>720</v>
      </c>
      <c r="H22" s="81" t="s">
        <v>53</v>
      </c>
      <c r="J22" s="73" t="s">
        <v>71</v>
      </c>
      <c r="K22" s="38">
        <v>125</v>
      </c>
      <c r="L22" s="80" t="s">
        <v>53</v>
      </c>
    </row>
    <row r="23" spans="2:12" ht="9.9499999999999993" customHeight="1" thickBot="1" x14ac:dyDescent="0.3">
      <c r="B23" s="72"/>
      <c r="C23" s="72"/>
      <c r="F23" s="65"/>
      <c r="G23" s="78">
        <f>G22*1.8+32</f>
        <v>1328</v>
      </c>
      <c r="H23" s="79" t="s">
        <v>165</v>
      </c>
      <c r="K23" s="78">
        <f>K22*1.8+32</f>
        <v>257</v>
      </c>
      <c r="L23" s="79" t="s">
        <v>165</v>
      </c>
    </row>
    <row r="24" spans="2:12" ht="21.95" customHeight="1" thickBot="1" x14ac:dyDescent="0.3">
      <c r="B24" s="72"/>
      <c r="C24" s="72"/>
      <c r="F24" s="73" t="s">
        <v>70</v>
      </c>
      <c r="G24" s="27">
        <v>1</v>
      </c>
      <c r="I24" s="76"/>
      <c r="J24" s="77" t="s">
        <v>74</v>
      </c>
      <c r="K24" s="26">
        <v>10</v>
      </c>
    </row>
    <row r="25" spans="2:12" ht="12.75" customHeight="1" thickBot="1" x14ac:dyDescent="0.3">
      <c r="B25" s="72"/>
      <c r="C25" s="72"/>
      <c r="F25" s="65"/>
      <c r="G25" s="74" t="str">
        <f>VLOOKUP(G24,'Drop Downs'!E1:F9,2)</f>
        <v>Air</v>
      </c>
      <c r="H25" s="65"/>
      <c r="K25" s="75" t="str">
        <f>VLOOKUP(K24,'Drop Downs'!W2:X4,2)</f>
        <v>Wolverine HT Data Book</v>
      </c>
    </row>
    <row r="26" spans="2:12" ht="21.95" customHeight="1" thickBot="1" x14ac:dyDescent="0.3">
      <c r="B26" s="72"/>
      <c r="C26" s="72"/>
      <c r="F26" s="73" t="s">
        <v>69</v>
      </c>
      <c r="G26" s="27">
        <v>1</v>
      </c>
      <c r="H26" s="69" t="s">
        <v>73</v>
      </c>
      <c r="I26" s="70"/>
      <c r="J26" s="71"/>
      <c r="K26" s="28">
        <v>0</v>
      </c>
    </row>
    <row r="27" spans="2:12" ht="12.75" customHeight="1" x14ac:dyDescent="0.25">
      <c r="F27" s="65"/>
      <c r="G27" s="66" t="str">
        <f>VLOOKUP(G26,'Drop Downs'!H2:I11,2)</f>
        <v>Stainless Steel - Generic</v>
      </c>
      <c r="H27" s="65"/>
    </row>
    <row r="28" spans="2:12" ht="8.25" customHeight="1" x14ac:dyDescent="0.25"/>
    <row r="29" spans="2:12" ht="3" customHeight="1" x14ac:dyDescent="0.25">
      <c r="H29" s="67"/>
      <c r="K29" s="68"/>
      <c r="L29" s="68"/>
    </row>
    <row r="31" spans="2:12" ht="3" customHeight="1" x14ac:dyDescent="0.25"/>
  </sheetData>
  <sheetProtection sheet="1" objects="1" scenarios="1"/>
  <phoneticPr fontId="1" type="noConversion"/>
  <dataValidations xWindow="1071" yWindow="1495" count="4">
    <dataValidation type="whole" allowBlank="1" showInputMessage="1" showErrorMessage="1" promptTitle="Heat Exchager Flow Configuration" prompt="0 - Parallel Flow_x000a_1 - Counter Flow" sqref="D11" xr:uid="{00000000-0002-0000-0100-000000000000}">
      <formula1>0</formula1>
      <formula2>1</formula2>
    </dataValidation>
    <dataValidation type="whole" allowBlank="1" showInputMessage="1" showErrorMessage="1" promptTitle="FLUID TYPE" prompt=" 1 - Air_x000a_ 2 - Water_x000a_10 - Generic Oil_x000a_11 - Engine Oil - 15W40_x000a_20 - Diesel Fuel #2_x000a_30 - Ethylene Glycol 50/50_x000a__x000a_98 - User Defined Fluid Properties #1_x000a_98 - User Defined Fluid Properties #2_x000a_" sqref="G24 G6" xr:uid="{00000000-0002-0000-0100-000001000000}">
      <formula1>1</formula1>
      <formula2>99</formula2>
    </dataValidation>
    <dataValidation type="list" allowBlank="1" showInputMessage="1" showErrorMessage="1" promptTitle="CONSTRUCTION MATERIAL" prompt=" 1 - Stainless Steel - Generic_x000a_ 2 - Carbon Steel_x000a_ 3 - 304 Stainless Steel_x000a_11 - Cast Iron_x000a_21 - Pure Aluminum_x000a_22 - 2024-T6 Aluminum_x000a_41 - Pure Copper_x000a_42 - Commercial Bronze_x000a_88 - User Defined #1_x000a_89 - User Defined #2" sqref="G8" xr:uid="{00000000-0002-0000-0100-000002000000}">
      <formula1>$G$2:$G$11</formula1>
    </dataValidation>
    <dataValidation type="whole" allowBlank="1" showInputMessage="1" showErrorMessage="1" sqref="R2 R4" xr:uid="{00000000-0002-0000-0100-000003000000}">
      <formula1>0</formula1>
      <formula2>1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verse_Fluids">
                <anchor moveWithCells="1" sizeWithCells="1">
                  <from>
                    <xdr:col>2</xdr:col>
                    <xdr:colOff>495300</xdr:colOff>
                    <xdr:row>0</xdr:row>
                    <xdr:rowOff>47625</xdr:rowOff>
                  </from>
                  <to>
                    <xdr:col>4</xdr:col>
                    <xdr:colOff>390525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Update_User_Input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34284D1-18DD-4C25-80A1-E14334BE4F8E}">
            <xm:f>AND(OR($K$6=10,$K$6=2),Baffles!$G$2=0)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L6</xm:sqref>
        </x14:conditionalFormatting>
        <x14:conditionalFormatting xmlns:xm="http://schemas.microsoft.com/office/excel/2006/main">
          <x14:cfRule type="expression" priority="1" id="{72290A34-60E9-4FBC-8933-D7A102D0E733}">
            <xm:f>AND(OR($K$6=10,$K$6=2),Baffles!$G$2=0)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071" yWindow="1495" count="5">
        <x14:dataValidation type="list" allowBlank="1" showInputMessage="1" showErrorMessage="1" promptTitle="CONSTRUCTION MATERIAL" prompt=" 1 - Stainless Steel - Generic_x000a_ 2 - Carbon Steel_x000a_ 3 - 304 Stainless Steel_x000a_11 - Cast Iron_x000a_21 - Pure Aluminum_x000a_22 - 2024-T6 Aluminum_x000a_41 - Pure Copper_x000a_42 - Commercial Bronze_x000a_88 - User Defined #1_x000a_89 - User Defined #2" xr:uid="{00000000-0002-0000-0100-000005000000}">
          <x14:formula1>
            <xm:f>'Drop Downs'!$H$2:$H$11</xm:f>
          </x14:formula1>
          <xm:sqref>G26</xm:sqref>
        </x14:dataValidation>
        <x14:dataValidation type="list" allowBlank="1" showInputMessage="1" showErrorMessage="1" xr:uid="{00000000-0002-0000-0100-000006000000}">
          <x14:formula1>
            <xm:f>'Drop Downs'!$N$2:$N$9</xm:f>
          </x14:formula1>
          <xm:sqref>K2</xm:sqref>
        </x14:dataValidation>
        <x14:dataValidation type="list" allowBlank="1" showInputMessage="1" showErrorMessage="1" xr:uid="{00000000-0002-0000-0100-000007000000}">
          <x14:formula1>
            <xm:f>'Drop Downs'!$T$2:$T$6</xm:f>
          </x14:formula1>
          <xm:sqref>K6</xm:sqref>
        </x14:dataValidation>
        <x14:dataValidation type="list" allowBlank="1" showInputMessage="1" showErrorMessage="1" xr:uid="{00000000-0002-0000-0100-000008000000}">
          <x14:formula1>
            <xm:f>'Drop Downs'!$W$2:$W$4</xm:f>
          </x14:formula1>
          <xm:sqref>K24</xm:sqref>
        </x14:dataValidation>
        <x14:dataValidation type="list" allowBlank="1" showInputMessage="1" showErrorMessage="1" promptTitle="TUBE SIDE NUSSELT CORRELATION" prompt=" 1 - Dittus - Turbulent_x000a_ 2 - Modified Dittus-Boelter - Turbulent_x000a_ 4 - Petukkov - Krillow - Turbulent_x000a_ 5 - Gnielinski - Turbulent_x000a_21 - Gnielinski - Laminar_x000a_" xr:uid="{00000000-0002-0000-0100-000004000000}">
          <x14:formula1>
            <xm:f>'Drop Downs'!$Q$2:$Q$6</xm:f>
          </x14:formula1>
          <xm:sqref>K20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Y40"/>
  <sheetViews>
    <sheetView showGridLines="0" showRowColHeaders="0" zoomScale="70" zoomScaleNormal="70" workbookViewId="0"/>
  </sheetViews>
  <sheetFormatPr defaultColWidth="8.5703125" defaultRowHeight="15" x14ac:dyDescent="0.25"/>
  <cols>
    <col min="1" max="1" width="1.140625" style="33" customWidth="1"/>
    <col min="2" max="2" width="4.42578125" style="33" customWidth="1"/>
    <col min="3" max="3" width="8.5703125" style="33"/>
    <col min="4" max="4" width="6.140625" style="33" customWidth="1"/>
    <col min="5" max="5" width="9.42578125" style="33" customWidth="1"/>
    <col min="6" max="6" width="9.5703125" style="33" customWidth="1"/>
    <col min="7" max="7" width="9.42578125" style="33" customWidth="1"/>
    <col min="8" max="8" width="8.5703125" style="33"/>
    <col min="9" max="9" width="12" style="33" customWidth="1"/>
    <col min="10" max="10" width="5.42578125" style="33" customWidth="1"/>
    <col min="11" max="11" width="4.42578125" style="33" customWidth="1"/>
    <col min="12" max="12" width="7.42578125" style="33" customWidth="1"/>
    <col min="13" max="13" width="6.5703125" style="33" customWidth="1"/>
    <col min="14" max="19" width="8.5703125" style="33"/>
    <col min="20" max="20" width="11.5703125" style="33" customWidth="1"/>
    <col min="21" max="21" width="11.140625" style="33" customWidth="1"/>
    <col min="22" max="22" width="8.5703125" style="33"/>
    <col min="23" max="23" width="21.140625" style="33" customWidth="1"/>
    <col min="24" max="24" width="3.140625" style="33" customWidth="1"/>
    <col min="25" max="25" width="3.42578125" style="33" customWidth="1"/>
    <col min="26" max="16384" width="8.5703125" style="33"/>
  </cols>
  <sheetData>
    <row r="2" spans="2:25" ht="11.45" customHeight="1" thickBot="1" x14ac:dyDescent="0.3">
      <c r="J2" s="103"/>
    </row>
    <row r="3" spans="2:25" ht="27.75" customHeight="1" thickBot="1" x14ac:dyDescent="0.3">
      <c r="H3" s="101" t="s">
        <v>169</v>
      </c>
      <c r="I3" s="30">
        <v>126</v>
      </c>
      <c r="J3" s="100" t="s">
        <v>36</v>
      </c>
      <c r="V3" s="101" t="s">
        <v>47</v>
      </c>
      <c r="W3" s="64" t="s">
        <v>45</v>
      </c>
    </row>
    <row r="4" spans="2:25" ht="5.45" customHeight="1" thickBot="1" x14ac:dyDescent="0.3">
      <c r="E4" s="67"/>
      <c r="F4" s="67"/>
      <c r="G4" s="67"/>
    </row>
    <row r="5" spans="2:25" ht="27" customHeight="1" thickBot="1" x14ac:dyDescent="0.3">
      <c r="C5" s="121"/>
      <c r="D5" s="121"/>
      <c r="H5" s="101" t="s">
        <v>56</v>
      </c>
      <c r="I5" s="30">
        <v>99</v>
      </c>
      <c r="J5" s="100" t="s">
        <v>37</v>
      </c>
      <c r="V5" s="101" t="s">
        <v>41</v>
      </c>
      <c r="W5" s="123">
        <f>IF(W3="Square",90,IF(W3="Rotated Square",45,IF(W3="Triangular",30,IF(W3="Rotated Triangle",60))))</f>
        <v>30</v>
      </c>
      <c r="X5" s="54"/>
      <c r="Y5" s="54"/>
    </row>
    <row r="6" spans="2:25" ht="24.95" customHeight="1" x14ac:dyDescent="0.25">
      <c r="B6" s="121"/>
      <c r="C6" s="121"/>
      <c r="D6" s="121"/>
      <c r="H6" s="122" t="s">
        <v>35</v>
      </c>
      <c r="J6" s="103"/>
      <c r="V6" s="101" t="s">
        <v>48</v>
      </c>
      <c r="W6" s="123">
        <f>IF(W3="Square",1,IF(W3="Rotated Square",1,0))</f>
        <v>0</v>
      </c>
      <c r="X6" s="54"/>
      <c r="Y6" s="54"/>
    </row>
    <row r="7" spans="2:25" ht="5.25" customHeight="1" thickBot="1" x14ac:dyDescent="0.3"/>
    <row r="8" spans="2:25" ht="27" customHeight="1" thickBot="1" x14ac:dyDescent="0.3">
      <c r="C8" s="63">
        <v>1</v>
      </c>
      <c r="D8" s="120" t="s">
        <v>36</v>
      </c>
      <c r="V8" s="101" t="s">
        <v>49</v>
      </c>
      <c r="W8" s="43">
        <v>0</v>
      </c>
    </row>
    <row r="9" spans="2:25" ht="14.45" customHeight="1" x14ac:dyDescent="0.25">
      <c r="C9" s="118" t="s">
        <v>92</v>
      </c>
      <c r="W9" s="119" t="s">
        <v>164</v>
      </c>
    </row>
    <row r="10" spans="2:25" ht="15" customHeight="1" x14ac:dyDescent="0.25">
      <c r="W10" s="39" t="s">
        <v>58</v>
      </c>
    </row>
    <row r="11" spans="2:25" ht="15" customHeight="1" thickBot="1" x14ac:dyDescent="0.3">
      <c r="C11" s="40"/>
      <c r="V11" s="114"/>
    </row>
    <row r="12" spans="2:25" ht="27" customHeight="1" thickBot="1" x14ac:dyDescent="0.35">
      <c r="H12" s="105" t="s">
        <v>39</v>
      </c>
      <c r="I12" s="30">
        <v>0</v>
      </c>
      <c r="J12" s="100" t="s">
        <v>36</v>
      </c>
      <c r="U12" s="100"/>
      <c r="V12" s="101" t="s">
        <v>182</v>
      </c>
      <c r="W12" s="30">
        <v>1</v>
      </c>
    </row>
    <row r="13" spans="2:25" ht="15" customHeight="1" x14ac:dyDescent="0.25">
      <c r="I13" s="40"/>
      <c r="U13" s="100"/>
      <c r="V13" s="114"/>
      <c r="W13" s="115" t="s">
        <v>174</v>
      </c>
    </row>
    <row r="14" spans="2:25" ht="18.75" x14ac:dyDescent="0.25">
      <c r="V14" s="101"/>
      <c r="X14" s="100"/>
    </row>
    <row r="16" spans="2:25" x14ac:dyDescent="0.25">
      <c r="U16" s="116"/>
      <c r="V16" s="117" t="s">
        <v>179</v>
      </c>
      <c r="W16" s="113">
        <f>IF(W12=1,0.93,0.9)</f>
        <v>0.93</v>
      </c>
    </row>
    <row r="17" spans="5:23" ht="14.45" customHeight="1" thickBot="1" x14ac:dyDescent="0.3">
      <c r="U17" s="116"/>
      <c r="V17" s="117" t="s">
        <v>180</v>
      </c>
      <c r="W17" s="113">
        <f>IF(OR((W5=90),(W5=45)),1,0.87)</f>
        <v>0.87</v>
      </c>
    </row>
    <row r="18" spans="5:23" ht="27" customHeight="1" thickBot="1" x14ac:dyDescent="0.35">
      <c r="H18" s="105" t="s">
        <v>173</v>
      </c>
      <c r="I18" s="30">
        <v>5.04</v>
      </c>
      <c r="J18" s="112" t="s">
        <v>36</v>
      </c>
      <c r="U18" s="116"/>
      <c r="V18" s="127" t="s">
        <v>184</v>
      </c>
      <c r="W18" s="113">
        <f>ROUNDDOWN(0.785 * (W16/W17) * ((I3*I5/100) /1000)^2 / (R22^2 * (I18/1000)^2),0)</f>
        <v>328</v>
      </c>
    </row>
    <row r="19" spans="5:23" ht="5.45" customHeight="1" thickBot="1" x14ac:dyDescent="0.3">
      <c r="E19" s="67"/>
      <c r="F19" s="67"/>
      <c r="H19" s="67"/>
      <c r="I19" s="103"/>
    </row>
    <row r="20" spans="5:23" ht="27" customHeight="1" thickBot="1" x14ac:dyDescent="0.35">
      <c r="H20" s="105" t="s">
        <v>50</v>
      </c>
      <c r="I20" s="32">
        <v>0.4</v>
      </c>
      <c r="J20" s="112" t="s">
        <v>36</v>
      </c>
      <c r="Q20" s="105" t="s">
        <v>103</v>
      </c>
      <c r="R20" s="109">
        <f>I3/I18</f>
        <v>25</v>
      </c>
      <c r="S20" s="42"/>
    </row>
    <row r="21" spans="5:23" ht="8.25" customHeight="1" x14ac:dyDescent="0.25">
      <c r="E21" s="67"/>
      <c r="F21" s="67"/>
      <c r="H21" s="67"/>
      <c r="I21" s="103"/>
      <c r="R21" s="104" t="s">
        <v>181</v>
      </c>
      <c r="S21" s="46">
        <f>I3/25</f>
        <v>5.04</v>
      </c>
      <c r="T21" s="57" t="s">
        <v>36</v>
      </c>
    </row>
    <row r="22" spans="5:23" ht="18.95" customHeight="1" x14ac:dyDescent="0.3">
      <c r="H22" s="105" t="s">
        <v>51</v>
      </c>
      <c r="I22" s="106">
        <f>I18 - 2 * I20</f>
        <v>4.24</v>
      </c>
      <c r="J22" s="107" t="s">
        <v>36</v>
      </c>
      <c r="N22" s="108"/>
      <c r="P22" s="108"/>
      <c r="Q22" s="101" t="s">
        <v>59</v>
      </c>
      <c r="R22" s="109">
        <f>IF(I12=0,1.25,I12/I18)</f>
        <v>1.25</v>
      </c>
    </row>
    <row r="23" spans="5:23" ht="8.25" customHeight="1" thickBot="1" x14ac:dyDescent="0.3">
      <c r="E23" s="67"/>
      <c r="F23" s="67"/>
      <c r="G23" s="67"/>
      <c r="I23" s="110"/>
      <c r="R23" s="111" t="s">
        <v>168</v>
      </c>
    </row>
    <row r="24" spans="5:23" ht="27" customHeight="1" thickBot="1" x14ac:dyDescent="0.3">
      <c r="H24" s="101" t="s">
        <v>60</v>
      </c>
      <c r="I24" s="31">
        <v>670</v>
      </c>
      <c r="J24" s="100" t="s">
        <v>36</v>
      </c>
    </row>
    <row r="25" spans="5:23" ht="27" customHeight="1" thickBot="1" x14ac:dyDescent="0.3">
      <c r="I25" s="102"/>
      <c r="Q25" s="101" t="s">
        <v>57</v>
      </c>
      <c r="R25" s="30">
        <v>2</v>
      </c>
      <c r="S25" s="100" t="s">
        <v>40</v>
      </c>
    </row>
    <row r="31" spans="5:23" ht="15.75" thickBot="1" x14ac:dyDescent="0.3"/>
    <row r="32" spans="5:23" ht="27" customHeight="1" thickBot="1" x14ac:dyDescent="0.3">
      <c r="G32" s="101" t="s">
        <v>86</v>
      </c>
      <c r="H32" s="30">
        <v>0</v>
      </c>
      <c r="I32" s="100" t="s">
        <v>36</v>
      </c>
    </row>
    <row r="33" spans="3:8" x14ac:dyDescent="0.25">
      <c r="H33" s="91" t="s">
        <v>87</v>
      </c>
    </row>
    <row r="38" spans="3:8" x14ac:dyDescent="0.25">
      <c r="C38" s="33" t="s">
        <v>88</v>
      </c>
    </row>
    <row r="39" spans="3:8" x14ac:dyDescent="0.25">
      <c r="C39" s="33" t="s">
        <v>93</v>
      </c>
    </row>
    <row r="40" spans="3:8" x14ac:dyDescent="0.25">
      <c r="C40" s="33" t="s">
        <v>94</v>
      </c>
    </row>
  </sheetData>
  <sheetProtection sheet="1" objects="1" scenarios="1"/>
  <phoneticPr fontId="1" type="noConversion"/>
  <conditionalFormatting sqref="R22">
    <cfRule type="cellIs" dxfId="2" priority="7" operator="lessThan">
      <formula>1.25</formula>
    </cfRule>
  </conditionalFormatting>
  <conditionalFormatting sqref="R20">
    <cfRule type="cellIs" dxfId="1" priority="1" operator="greaterThan">
      <formula>25</formula>
    </cfRule>
    <cfRule type="cellIs" dxfId="0" priority="2" operator="lessThan">
      <formula>15</formula>
    </cfRule>
  </conditionalFormatting>
  <dataValidations xWindow="1499" yWindow="611" count="3">
    <dataValidation type="whole" allowBlank="1" showInputMessage="1" showErrorMessage="1" promptTitle="Enter Number of Tube Passes" prompt="1 for 1 Pass_x000a_2 for 2 Pass" sqref="W12" xr:uid="{00000000-0002-0000-0200-000000000000}">
      <formula1>1</formula1>
      <formula2>2</formula2>
    </dataValidation>
    <dataValidation type="decimal" operator="greaterThan" allowBlank="1" showInputMessage="1" showErrorMessage="1" promptTitle="Tube Length" prompt="Enter Tube Length in meters_x000a_Distance between the header plates" sqref="I24" xr:uid="{00000000-0002-0000-0200-000001000000}">
      <formula1>10</formula1>
    </dataValidation>
    <dataValidation type="whole" operator="greaterThanOrEqual" allowBlank="1" showInputMessage="1" showErrorMessage="1" sqref="W8" xr:uid="{00000000-0002-0000-0200-000002000000}">
      <formula1>0</formula1>
    </dataValidation>
  </dataValidations>
  <pageMargins left="0.7" right="0.7" top="0.75" bottom="0.75" header="0.3" footer="0.3"/>
  <pageSetup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Update_User_Input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3</xdr:col>
                    <xdr:colOff>314325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499" yWindow="611" count="1">
        <x14:dataValidation type="list" allowBlank="1" showInputMessage="1" showErrorMessage="1" promptTitle="Tube Layout Configuration" prompt="Select from Drop Down List_x000a_Tube Layout Angle and _x000a_Square Pitch Flags will be populated" xr:uid="{00000000-0002-0000-0200-000003000000}">
          <x14:formula1>
            <xm:f>'Drop Downs'!$C$2:$C$4</xm:f>
          </x14:formula1>
          <xm:sqref>W3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4"/>
  <sheetViews>
    <sheetView zoomScaleNormal="98" workbookViewId="0"/>
  </sheetViews>
  <sheetFormatPr defaultColWidth="8.5703125" defaultRowHeight="15" x14ac:dyDescent="0.25"/>
  <cols>
    <col min="1" max="1" width="4.42578125" style="33" customWidth="1"/>
    <col min="2" max="2" width="8.5703125" style="33"/>
    <col min="3" max="3" width="8.5703125" style="33" customWidth="1"/>
    <col min="4" max="6" width="8.5703125" style="33"/>
    <col min="7" max="7" width="9.42578125" style="33" customWidth="1"/>
    <col min="8" max="8" width="8.5703125" style="33"/>
    <col min="9" max="9" width="7.42578125" style="33" customWidth="1"/>
    <col min="10" max="10" width="8.5703125" style="33"/>
    <col min="11" max="11" width="8.85546875" style="33" customWidth="1"/>
    <col min="12" max="12" width="8.5703125" style="33"/>
    <col min="13" max="13" width="3.85546875" style="33" customWidth="1"/>
    <col min="14" max="14" width="8.5703125" style="33" customWidth="1"/>
    <col min="15" max="15" width="11.42578125" style="33" bestFit="1" customWidth="1"/>
    <col min="16" max="17" width="8.5703125" style="33"/>
    <col min="18" max="18" width="11.42578125" style="33" bestFit="1" customWidth="1"/>
    <col min="19" max="16384" width="8.5703125" style="33"/>
  </cols>
  <sheetData>
    <row r="1" spans="1:17" ht="6" customHeight="1" thickBot="1" x14ac:dyDescent="0.3"/>
    <row r="2" spans="1:17" ht="29.25" customHeight="1" thickBot="1" x14ac:dyDescent="0.4">
      <c r="F2" s="61" t="s">
        <v>177</v>
      </c>
      <c r="G2" s="30">
        <v>0</v>
      </c>
      <c r="H2" s="60" t="s">
        <v>176</v>
      </c>
      <c r="O2" s="130">
        <f>L8/O21</f>
        <v>0.81290322580645147</v>
      </c>
      <c r="P2" s="130"/>
    </row>
    <row r="3" spans="1:17" ht="12" customHeight="1" x14ac:dyDescent="0.25">
      <c r="N3" s="131" t="s">
        <v>171</v>
      </c>
      <c r="O3" s="131"/>
      <c r="P3" s="131"/>
      <c r="Q3" s="131"/>
    </row>
    <row r="4" spans="1:17" ht="12" customHeight="1" x14ac:dyDescent="0.25">
      <c r="N4" s="50"/>
      <c r="O4" s="50"/>
      <c r="P4" s="50"/>
      <c r="Q4" s="50"/>
    </row>
    <row r="6" spans="1:17" ht="15.75" thickBot="1" x14ac:dyDescent="0.3">
      <c r="A6" s="129" t="s">
        <v>105</v>
      </c>
      <c r="B6" s="129"/>
      <c r="C6" s="129"/>
    </row>
    <row r="7" spans="1:17" ht="42" customHeight="1" thickBot="1" x14ac:dyDescent="0.3">
      <c r="B7" s="62">
        <f>F26*L7/100</f>
        <v>60.48</v>
      </c>
      <c r="C7" s="55" t="s">
        <v>36</v>
      </c>
      <c r="K7" s="59"/>
      <c r="L7" s="45">
        <v>48</v>
      </c>
      <c r="M7" s="58" t="s">
        <v>37</v>
      </c>
    </row>
    <row r="8" spans="1:17" x14ac:dyDescent="0.25">
      <c r="L8" s="56">
        <f>L7/100*F26</f>
        <v>60.48</v>
      </c>
      <c r="M8" s="57" t="s">
        <v>36</v>
      </c>
    </row>
    <row r="20" spans="2:19" ht="15.75" thickBot="1" x14ac:dyDescent="0.3"/>
    <row r="21" spans="2:19" ht="43.5" customHeight="1" thickBot="1" x14ac:dyDescent="0.3">
      <c r="B21" s="30">
        <v>2</v>
      </c>
      <c r="C21" s="42" t="s">
        <v>36</v>
      </c>
      <c r="O21" s="44">
        <v>74.400000000000006</v>
      </c>
      <c r="P21" s="55" t="s">
        <v>38</v>
      </c>
      <c r="R21" s="44">
        <v>1</v>
      </c>
      <c r="S21" s="55" t="s">
        <v>36</v>
      </c>
    </row>
    <row r="22" spans="2:19" x14ac:dyDescent="0.25">
      <c r="B22" s="49" t="s">
        <v>90</v>
      </c>
      <c r="O22" s="50" t="s">
        <v>172</v>
      </c>
      <c r="R22" s="39" t="s">
        <v>170</v>
      </c>
    </row>
    <row r="25" spans="2:19" ht="27.95" customHeight="1" x14ac:dyDescent="0.4">
      <c r="P25" s="51">
        <f>ROUNDDOWN( ( (Geometry!I24) / ( (Baffles!O21+Baffles!R21) )-1 ),0)</f>
        <v>7</v>
      </c>
    </row>
    <row r="26" spans="2:19" ht="35.25" customHeight="1" x14ac:dyDescent="0.4">
      <c r="F26" s="128">
        <f>Geometry!I3</f>
        <v>126</v>
      </c>
      <c r="G26" s="128"/>
      <c r="H26" s="47" t="s">
        <v>36</v>
      </c>
      <c r="I26" s="47"/>
      <c r="P26" s="52" t="s">
        <v>61</v>
      </c>
    </row>
    <row r="27" spans="2:19" ht="15" customHeight="1" x14ac:dyDescent="0.25">
      <c r="F27" s="41" t="s">
        <v>97</v>
      </c>
      <c r="G27" s="40"/>
      <c r="H27" s="53"/>
      <c r="I27" s="53"/>
    </row>
    <row r="28" spans="2:19" ht="3.95" customHeight="1" thickBot="1" x14ac:dyDescent="0.3">
      <c r="H28" s="54"/>
      <c r="I28" s="54"/>
    </row>
    <row r="29" spans="2:19" ht="28.5" customHeight="1" thickBot="1" x14ac:dyDescent="0.3">
      <c r="F29" s="48" t="s">
        <v>84</v>
      </c>
      <c r="G29" s="32">
        <v>0.5</v>
      </c>
      <c r="H29" s="47" t="s">
        <v>36</v>
      </c>
      <c r="I29" s="47"/>
      <c r="P29" s="48" t="s">
        <v>85</v>
      </c>
      <c r="Q29" s="30">
        <v>1</v>
      </c>
    </row>
    <row r="30" spans="2:19" x14ac:dyDescent="0.25">
      <c r="G30" s="46" t="s">
        <v>91</v>
      </c>
    </row>
    <row r="31" spans="2:19" ht="29.45" customHeight="1" x14ac:dyDescent="0.25"/>
    <row r="33" spans="2:2" x14ac:dyDescent="0.25">
      <c r="B33" s="33" t="s">
        <v>88</v>
      </c>
    </row>
    <row r="34" spans="2:2" x14ac:dyDescent="0.25">
      <c r="B34" s="33" t="s">
        <v>89</v>
      </c>
    </row>
  </sheetData>
  <sheetProtection algorithmName="SHA-512" hashValue="T6adzTkW1jREa8W8gdcQd+WUmiSl8xtayzeEm0wcRWdO+CTtf4QPLfUHJrfPhzoUSd2W9pGLu3lppVijthOYqw==" saltValue="JNEjqRk2liyMcFc2k6BUxw==" spinCount="100000" sheet="1" objects="1" scenarios="1"/>
  <mergeCells count="4">
    <mergeCell ref="F26:G26"/>
    <mergeCell ref="A6:C6"/>
    <mergeCell ref="O2:P2"/>
    <mergeCell ref="N3:Q3"/>
  </mergeCells>
  <dataValidations xWindow="1020" yWindow="550" count="3">
    <dataValidation type="whole" allowBlank="1" showInputMessage="1" showErrorMessage="1" promptTitle="Baffle Cut" prompt="Enter Baffle Cut as % of Shell ID_x000a_Number Between 3 to 49" sqref="L7" xr:uid="{00000000-0002-0000-0300-000000000000}">
      <formula1>3</formula1>
      <formula2>49</formula2>
    </dataValidation>
    <dataValidation type="whole" allowBlank="1" showInputMessage="1" showErrorMessage="1" promptTitle="Baffle Flag" prompt="0 - No Baffles_x000a_1 - Baffles" sqref="G2" xr:uid="{00000000-0002-0000-0300-000001000000}">
      <formula1>0</formula1>
      <formula2>1</formula2>
    </dataValidation>
    <dataValidation type="whole" allowBlank="1" showInputMessage="1" showErrorMessage="1" promptTitle="Enter Number of Sealing Strips" prompt="0 - 10" sqref="Q29" xr:uid="{00000000-0002-0000-0300-000002000000}">
      <formula1>0</formula1>
      <formula2>10</formula2>
    </dataValidation>
  </dataValidations>
  <pageMargins left="0.7" right="0.7" top="0.75" bottom="0.75" header="0.3" footer="0.3"/>
  <pageSetup orientation="portrait" horizontalDpi="4294967293" verticalDpi="429496729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pdate_User_Input">
                <anchor moveWithCells="1" sizeWithCells="1">
                  <from>
                    <xdr:col>0</xdr:col>
                    <xdr:colOff>47625</xdr:colOff>
                    <xdr:row>0</xdr:row>
                    <xdr:rowOff>9525</xdr:rowOff>
                  </from>
                  <to>
                    <xdr:col>2</xdr:col>
                    <xdr:colOff>352425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G5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41" sqref="K41"/>
    </sheetView>
  </sheetViews>
  <sheetFormatPr defaultColWidth="8.85546875" defaultRowHeight="15" x14ac:dyDescent="0.25"/>
  <cols>
    <col min="1" max="1" width="2.42578125" customWidth="1"/>
    <col min="2" max="2" width="7" style="8" customWidth="1"/>
    <col min="3" max="3" width="8.5703125" style="8"/>
    <col min="4" max="4" width="12.42578125" style="8" customWidth="1"/>
    <col min="5" max="7" width="8.5703125" style="8"/>
  </cols>
  <sheetData>
    <row r="1" spans="2:7" x14ac:dyDescent="0.25">
      <c r="B1" s="132" t="s">
        <v>135</v>
      </c>
      <c r="C1" s="132"/>
      <c r="D1" s="8" t="s">
        <v>136</v>
      </c>
      <c r="E1" s="8" t="s">
        <v>134</v>
      </c>
      <c r="F1" s="133" t="s">
        <v>137</v>
      </c>
      <c r="G1" s="133"/>
    </row>
    <row r="2" spans="2:7" x14ac:dyDescent="0.25">
      <c r="B2" s="8" t="s">
        <v>133</v>
      </c>
      <c r="C2" s="8" t="s">
        <v>36</v>
      </c>
      <c r="D2" s="8" t="s">
        <v>36</v>
      </c>
      <c r="F2" s="8" t="s">
        <v>36</v>
      </c>
      <c r="G2" s="8" t="s">
        <v>138</v>
      </c>
    </row>
    <row r="3" spans="2:7" x14ac:dyDescent="0.25">
      <c r="B3" s="8">
        <v>0.25</v>
      </c>
      <c r="C3" s="8">
        <v>6.35</v>
      </c>
      <c r="D3" s="8">
        <v>4.9279999999999999</v>
      </c>
      <c r="E3" s="8">
        <v>22</v>
      </c>
      <c r="F3" s="8">
        <v>0.71099999999999997</v>
      </c>
      <c r="G3" s="8">
        <v>1.2889999999999999</v>
      </c>
    </row>
    <row r="4" spans="2:7" x14ac:dyDescent="0.25">
      <c r="B4" s="8">
        <v>0.25</v>
      </c>
      <c r="C4" s="8">
        <v>6.35</v>
      </c>
      <c r="D4" s="8">
        <v>5.2320000000000002</v>
      </c>
      <c r="E4" s="8">
        <v>24</v>
      </c>
      <c r="F4" s="8">
        <v>0.55900000000000005</v>
      </c>
      <c r="G4" s="8">
        <v>1.214</v>
      </c>
    </row>
    <row r="5" spans="2:7" x14ac:dyDescent="0.25">
      <c r="B5" s="8">
        <v>0.25</v>
      </c>
      <c r="C5" s="8">
        <v>6.35</v>
      </c>
      <c r="D5" s="8">
        <v>5.4359999999999999</v>
      </c>
      <c r="E5" s="8">
        <v>26</v>
      </c>
      <c r="F5" s="8">
        <v>0.45700000000000002</v>
      </c>
      <c r="G5" s="8">
        <v>1.1679999999999999</v>
      </c>
    </row>
    <row r="7" spans="2:7" x14ac:dyDescent="0.25">
      <c r="B7" s="8">
        <v>0.38</v>
      </c>
      <c r="C7" s="8">
        <v>9.5250000000000004</v>
      </c>
      <c r="D7" s="8">
        <v>7.0359999999999996</v>
      </c>
      <c r="E7" s="8">
        <v>18</v>
      </c>
      <c r="F7" s="8">
        <v>1.2450000000000001</v>
      </c>
      <c r="G7" s="8">
        <v>1.3540000000000001</v>
      </c>
    </row>
    <row r="8" spans="2:7" x14ac:dyDescent="0.25">
      <c r="B8" s="8">
        <v>0.38</v>
      </c>
      <c r="C8" s="8">
        <v>9.5250000000000004</v>
      </c>
      <c r="D8" s="8">
        <v>7.7469999999999999</v>
      </c>
      <c r="E8" s="8">
        <v>20</v>
      </c>
      <c r="F8" s="8">
        <v>0.88900000000000001</v>
      </c>
      <c r="G8" s="8">
        <v>1.2330000000000001</v>
      </c>
    </row>
    <row r="9" spans="2:7" x14ac:dyDescent="0.25">
      <c r="B9" s="8">
        <v>0.38</v>
      </c>
      <c r="C9" s="8">
        <v>9.5250000000000004</v>
      </c>
      <c r="D9" s="8">
        <v>8.1029999999999998</v>
      </c>
      <c r="E9" s="8">
        <v>22</v>
      </c>
      <c r="F9" s="8">
        <v>0.71099999999999997</v>
      </c>
      <c r="G9" s="8">
        <v>1.1759999999999999</v>
      </c>
    </row>
    <row r="10" spans="2:7" x14ac:dyDescent="0.25">
      <c r="B10" s="8">
        <v>0.38</v>
      </c>
      <c r="C10" s="8">
        <v>9.5250000000000004</v>
      </c>
      <c r="D10" s="8">
        <v>8.407</v>
      </c>
      <c r="E10" s="8">
        <v>24</v>
      </c>
      <c r="F10" s="8">
        <v>0.55900000000000005</v>
      </c>
      <c r="G10" s="8">
        <v>1.133</v>
      </c>
    </row>
    <row r="12" spans="2:7" x14ac:dyDescent="0.25">
      <c r="B12" s="8">
        <v>0.5</v>
      </c>
      <c r="C12" s="8">
        <v>12.7</v>
      </c>
      <c r="D12" s="8">
        <v>9.3979999999999997</v>
      </c>
      <c r="E12" s="8">
        <v>16</v>
      </c>
      <c r="F12" s="8">
        <v>1.651</v>
      </c>
      <c r="G12" s="8">
        <v>1.351</v>
      </c>
    </row>
    <row r="13" spans="2:7" x14ac:dyDescent="0.25">
      <c r="B13" s="8">
        <v>0.5</v>
      </c>
      <c r="C13" s="8">
        <v>12.7</v>
      </c>
      <c r="D13" s="8">
        <v>10.211</v>
      </c>
      <c r="E13" s="8">
        <v>18</v>
      </c>
      <c r="F13" s="8">
        <v>1.2450000000000001</v>
      </c>
      <c r="G13" s="8">
        <v>1.244</v>
      </c>
    </row>
    <row r="14" spans="2:7" x14ac:dyDescent="0.25">
      <c r="B14" s="8">
        <v>0.5</v>
      </c>
      <c r="C14" s="8">
        <v>12.7</v>
      </c>
      <c r="D14" s="8">
        <v>10.922000000000001</v>
      </c>
      <c r="E14" s="8">
        <v>20</v>
      </c>
      <c r="F14" s="8">
        <v>0.88900000000000001</v>
      </c>
      <c r="G14" s="8">
        <v>1.163</v>
      </c>
    </row>
    <row r="15" spans="2:7" x14ac:dyDescent="0.25">
      <c r="B15" s="8">
        <v>0.5</v>
      </c>
      <c r="C15" s="8">
        <v>12.7</v>
      </c>
      <c r="D15" s="8">
        <v>11.278</v>
      </c>
      <c r="E15" s="8">
        <v>22</v>
      </c>
      <c r="F15" s="8">
        <v>0.71099999999999997</v>
      </c>
      <c r="G15" s="8">
        <v>1.1259999999999999</v>
      </c>
    </row>
    <row r="17" spans="2:7" x14ac:dyDescent="0.25">
      <c r="B17" s="8">
        <v>0.63</v>
      </c>
      <c r="C17" s="8">
        <v>15.875</v>
      </c>
      <c r="D17" s="8">
        <v>10.337999999999999</v>
      </c>
      <c r="E17" s="8">
        <v>12</v>
      </c>
      <c r="F17" s="8">
        <v>2.7690000000000001</v>
      </c>
      <c r="G17" s="8">
        <v>1.536</v>
      </c>
    </row>
    <row r="18" spans="2:7" x14ac:dyDescent="0.25">
      <c r="B18" s="8">
        <v>0.63</v>
      </c>
      <c r="C18" s="8">
        <v>15.875</v>
      </c>
      <c r="D18" s="8">
        <v>11.048999999999999</v>
      </c>
      <c r="E18" s="8">
        <v>13</v>
      </c>
      <c r="F18" s="8">
        <v>2.4129999999999998</v>
      </c>
      <c r="G18" s="8">
        <v>1.4370000000000001</v>
      </c>
    </row>
    <row r="19" spans="2:7" x14ac:dyDescent="0.25">
      <c r="B19" s="8">
        <v>0.63</v>
      </c>
      <c r="C19" s="8">
        <v>15.875</v>
      </c>
      <c r="D19" s="8">
        <v>11.659000000000001</v>
      </c>
      <c r="E19" s="8">
        <v>14</v>
      </c>
      <c r="F19" s="8">
        <v>2.1080000000000001</v>
      </c>
      <c r="G19" s="8">
        <v>1.3620000000000001</v>
      </c>
    </row>
    <row r="20" spans="2:7" x14ac:dyDescent="0.25">
      <c r="B20" s="8">
        <v>0.63</v>
      </c>
      <c r="C20" s="8">
        <v>15.875</v>
      </c>
      <c r="D20" s="8">
        <v>12.217000000000001</v>
      </c>
      <c r="E20" s="8">
        <v>15</v>
      </c>
      <c r="F20" s="8">
        <v>1.829</v>
      </c>
      <c r="G20" s="8">
        <v>1.2989999999999999</v>
      </c>
    </row>
    <row r="21" spans="2:7" x14ac:dyDescent="0.25">
      <c r="B21" s="8">
        <v>0.63</v>
      </c>
      <c r="C21" s="8">
        <v>15.875</v>
      </c>
      <c r="D21" s="8">
        <v>12.648999999999999</v>
      </c>
      <c r="E21" s="8">
        <v>16</v>
      </c>
      <c r="F21" s="8">
        <v>1.651</v>
      </c>
      <c r="G21" s="8">
        <v>1.2629999999999999</v>
      </c>
    </row>
    <row r="22" spans="2:7" x14ac:dyDescent="0.25">
      <c r="B22" s="8">
        <v>0.63</v>
      </c>
      <c r="C22" s="8">
        <v>15.875</v>
      </c>
      <c r="D22" s="8">
        <v>12.929</v>
      </c>
      <c r="E22" s="8">
        <v>17</v>
      </c>
      <c r="F22" s="8">
        <v>1.4730000000000001</v>
      </c>
      <c r="G22" s="8">
        <v>1.228</v>
      </c>
    </row>
    <row r="23" spans="2:7" x14ac:dyDescent="0.25">
      <c r="B23" s="8">
        <v>0.63</v>
      </c>
      <c r="C23" s="8">
        <v>15.875</v>
      </c>
      <c r="D23" s="8">
        <v>13.385999999999999</v>
      </c>
      <c r="E23" s="8">
        <v>18</v>
      </c>
      <c r="F23" s="8">
        <v>1.2450000000000001</v>
      </c>
      <c r="G23" s="8">
        <v>1.1859999999999999</v>
      </c>
    </row>
    <row r="24" spans="2:7" x14ac:dyDescent="0.25">
      <c r="B24" s="8">
        <v>0.63</v>
      </c>
      <c r="C24" s="8">
        <v>15.875</v>
      </c>
      <c r="D24" s="8">
        <v>13.741</v>
      </c>
      <c r="E24" s="8">
        <v>19</v>
      </c>
      <c r="F24" s="8">
        <v>1.0669999999999999</v>
      </c>
      <c r="G24" s="8">
        <v>1.155</v>
      </c>
    </row>
    <row r="25" spans="2:7" x14ac:dyDescent="0.25">
      <c r="B25" s="8">
        <v>0.63</v>
      </c>
      <c r="C25" s="8">
        <v>15.875</v>
      </c>
      <c r="D25" s="8">
        <v>14.097</v>
      </c>
      <c r="E25" s="8">
        <v>20</v>
      </c>
      <c r="F25" s="8">
        <v>0.88900000000000001</v>
      </c>
      <c r="G25" s="8">
        <v>1.1359999999999999</v>
      </c>
    </row>
    <row r="27" spans="2:7" x14ac:dyDescent="0.25">
      <c r="B27" s="8">
        <v>0.75</v>
      </c>
      <c r="C27" s="8">
        <v>19.05</v>
      </c>
      <c r="D27" s="8">
        <v>12.243</v>
      </c>
      <c r="E27" s="8">
        <v>10</v>
      </c>
      <c r="F27" s="8">
        <v>3.4039999999999999</v>
      </c>
      <c r="G27" s="8">
        <v>1.556</v>
      </c>
    </row>
    <row r="28" spans="2:7" x14ac:dyDescent="0.25">
      <c r="B28" s="8">
        <v>0.75</v>
      </c>
      <c r="C28" s="8">
        <v>19.05</v>
      </c>
      <c r="D28" s="8">
        <v>12.954000000000001</v>
      </c>
      <c r="E28" s="8">
        <v>11</v>
      </c>
      <c r="F28" s="8">
        <v>3.048</v>
      </c>
      <c r="G28" s="8">
        <v>1.4710000000000001</v>
      </c>
    </row>
    <row r="29" spans="2:7" x14ac:dyDescent="0.25">
      <c r="B29" s="8">
        <v>0.75</v>
      </c>
      <c r="C29" s="8">
        <v>19.05</v>
      </c>
      <c r="D29" s="8">
        <v>13.513</v>
      </c>
      <c r="E29" s="8">
        <v>12</v>
      </c>
      <c r="F29" s="8">
        <v>2.7690000000000001</v>
      </c>
      <c r="G29" s="8">
        <v>1.41</v>
      </c>
    </row>
    <row r="30" spans="2:7" x14ac:dyDescent="0.25">
      <c r="B30" s="8">
        <v>0.75</v>
      </c>
      <c r="C30" s="8">
        <v>19.05</v>
      </c>
      <c r="D30" s="8">
        <v>14.224</v>
      </c>
      <c r="E30" s="8">
        <v>13</v>
      </c>
      <c r="F30" s="8">
        <v>2.4129999999999998</v>
      </c>
      <c r="G30" s="8">
        <v>1.339</v>
      </c>
    </row>
    <row r="31" spans="2:7" x14ac:dyDescent="0.25">
      <c r="B31" s="8">
        <v>0.75</v>
      </c>
      <c r="C31" s="8">
        <v>19.05</v>
      </c>
      <c r="D31" s="8">
        <v>14.834</v>
      </c>
      <c r="E31" s="8">
        <v>14</v>
      </c>
      <c r="F31" s="8">
        <v>2.1080000000000001</v>
      </c>
      <c r="G31" s="8">
        <v>1.284</v>
      </c>
    </row>
    <row r="32" spans="2:7" x14ac:dyDescent="0.25">
      <c r="B32" s="8">
        <v>0.75</v>
      </c>
      <c r="C32" s="8">
        <v>19.05</v>
      </c>
      <c r="D32" s="8">
        <v>15.391999999999999</v>
      </c>
      <c r="E32" s="8">
        <v>15</v>
      </c>
      <c r="F32" s="8">
        <v>1.829</v>
      </c>
      <c r="G32" s="8">
        <v>1.238</v>
      </c>
    </row>
    <row r="33" spans="2:7" x14ac:dyDescent="0.25">
      <c r="B33" s="8">
        <v>0.75</v>
      </c>
      <c r="C33" s="8">
        <v>19.05</v>
      </c>
      <c r="D33" s="8">
        <v>15.747999999999999</v>
      </c>
      <c r="E33" s="8">
        <v>16</v>
      </c>
      <c r="F33" s="8">
        <v>1.651</v>
      </c>
      <c r="G33" s="8">
        <v>1.21</v>
      </c>
    </row>
    <row r="34" spans="2:7" x14ac:dyDescent="0.25">
      <c r="B34" s="8">
        <v>0.75</v>
      </c>
      <c r="C34" s="8">
        <v>19.05</v>
      </c>
      <c r="D34" s="8">
        <v>16.103999999999999</v>
      </c>
      <c r="E34" s="8">
        <v>17</v>
      </c>
      <c r="F34" s="8">
        <v>1.4730000000000001</v>
      </c>
      <c r="G34" s="8">
        <v>1.1830000000000001</v>
      </c>
    </row>
    <row r="35" spans="2:7" x14ac:dyDescent="0.25">
      <c r="B35" s="8">
        <v>0.75</v>
      </c>
      <c r="C35" s="8">
        <v>19.05</v>
      </c>
      <c r="D35" s="8">
        <v>16.561</v>
      </c>
      <c r="E35" s="8">
        <v>18</v>
      </c>
      <c r="F35" s="8">
        <v>1.2450000000000001</v>
      </c>
      <c r="G35" s="8">
        <v>1.1499999999999999</v>
      </c>
    </row>
    <row r="36" spans="2:7" x14ac:dyDescent="0.25">
      <c r="B36" s="8">
        <v>0.75</v>
      </c>
      <c r="C36" s="8">
        <v>19.05</v>
      </c>
      <c r="D36" s="8">
        <v>17.271999999999998</v>
      </c>
      <c r="E36" s="8">
        <v>20</v>
      </c>
      <c r="F36" s="8">
        <v>0.88900000000000001</v>
      </c>
      <c r="G36" s="8">
        <v>1.103</v>
      </c>
    </row>
    <row r="38" spans="2:7" x14ac:dyDescent="0.25">
      <c r="B38" s="8">
        <v>0.88</v>
      </c>
      <c r="C38" s="8">
        <v>22.225000000000001</v>
      </c>
      <c r="D38" s="8">
        <v>15.417999999999999</v>
      </c>
      <c r="E38" s="8">
        <v>10</v>
      </c>
      <c r="F38" s="8">
        <v>3.4039999999999999</v>
      </c>
      <c r="G38" s="8">
        <v>1.4410000000000001</v>
      </c>
    </row>
    <row r="39" spans="2:7" x14ac:dyDescent="0.25">
      <c r="B39" s="8">
        <v>0.88</v>
      </c>
      <c r="C39" s="8">
        <v>22.225000000000001</v>
      </c>
      <c r="D39" s="8">
        <v>16.129000000000001</v>
      </c>
      <c r="E39" s="8">
        <v>11</v>
      </c>
      <c r="F39" s="8">
        <v>3.048</v>
      </c>
      <c r="G39" s="8">
        <v>1.3779999999999999</v>
      </c>
    </row>
    <row r="40" spans="2:7" x14ac:dyDescent="0.25">
      <c r="B40" s="8">
        <v>0.88</v>
      </c>
      <c r="C40" s="8">
        <v>22.225000000000001</v>
      </c>
      <c r="D40" s="8">
        <v>16.687999999999999</v>
      </c>
      <c r="E40" s="8">
        <v>12</v>
      </c>
      <c r="F40" s="8">
        <v>2.7690000000000001</v>
      </c>
      <c r="G40" s="8">
        <v>1.3320000000000001</v>
      </c>
    </row>
    <row r="41" spans="2:7" x14ac:dyDescent="0.25">
      <c r="B41" s="8">
        <v>0.88</v>
      </c>
      <c r="C41" s="8">
        <v>22.225000000000001</v>
      </c>
      <c r="D41" s="8">
        <v>17.399000000000001</v>
      </c>
      <c r="E41" s="8">
        <v>13</v>
      </c>
      <c r="F41" s="8">
        <v>2.4129999999999998</v>
      </c>
      <c r="G41" s="8">
        <v>1.2769999999999999</v>
      </c>
    </row>
    <row r="42" spans="2:7" x14ac:dyDescent="0.25">
      <c r="B42" s="8">
        <v>0.88</v>
      </c>
      <c r="C42" s="8">
        <v>22.225000000000001</v>
      </c>
      <c r="D42" s="8">
        <v>18.009</v>
      </c>
      <c r="E42" s="8">
        <v>14</v>
      </c>
      <c r="F42" s="8">
        <v>2.1080000000000001</v>
      </c>
      <c r="G42" s="8">
        <v>1.234</v>
      </c>
    </row>
    <row r="43" spans="2:7" x14ac:dyDescent="0.25">
      <c r="B43" s="8">
        <v>0.88</v>
      </c>
      <c r="C43" s="8">
        <v>22.225000000000001</v>
      </c>
      <c r="D43" s="8">
        <v>18.922999999999998</v>
      </c>
      <c r="E43" s="8">
        <v>16</v>
      </c>
      <c r="F43" s="8">
        <v>1.651</v>
      </c>
      <c r="G43" s="8">
        <v>1.1739999999999999</v>
      </c>
    </row>
    <row r="44" spans="2:7" x14ac:dyDescent="0.25">
      <c r="B44" s="8">
        <v>0.88</v>
      </c>
      <c r="C44" s="8">
        <v>22.225000000000001</v>
      </c>
      <c r="D44" s="8">
        <v>19.736000000000001</v>
      </c>
      <c r="E44" s="8">
        <v>18</v>
      </c>
      <c r="F44" s="8">
        <v>1.2450000000000001</v>
      </c>
      <c r="G44" s="8">
        <v>1.1259999999999999</v>
      </c>
    </row>
    <row r="45" spans="2:7" x14ac:dyDescent="0.25">
      <c r="B45" s="8">
        <v>0.88</v>
      </c>
      <c r="C45" s="8">
        <v>22.225000000000001</v>
      </c>
      <c r="D45" s="8">
        <v>20.446999999999999</v>
      </c>
      <c r="E45" s="8">
        <v>20</v>
      </c>
      <c r="F45" s="8">
        <v>0.88900000000000001</v>
      </c>
      <c r="G45" s="8">
        <v>1.087</v>
      </c>
    </row>
    <row r="47" spans="2:7" x14ac:dyDescent="0.25">
      <c r="B47" s="21">
        <v>1</v>
      </c>
      <c r="C47" s="22">
        <v>25.4</v>
      </c>
      <c r="D47" s="8">
        <v>17.018000000000001</v>
      </c>
      <c r="E47" s="8">
        <v>8</v>
      </c>
      <c r="F47" s="8">
        <v>4.1909999999999998</v>
      </c>
      <c r="G47" s="8">
        <v>1.4930000000000001</v>
      </c>
    </row>
    <row r="48" spans="2:7" x14ac:dyDescent="0.25">
      <c r="B48" s="21">
        <v>1</v>
      </c>
      <c r="C48" s="22">
        <v>25.4</v>
      </c>
      <c r="D48" s="8">
        <v>18.593</v>
      </c>
      <c r="E48" s="8">
        <v>10</v>
      </c>
      <c r="F48" s="8">
        <v>3.4039999999999999</v>
      </c>
      <c r="G48" s="8">
        <v>1.3660000000000001</v>
      </c>
    </row>
    <row r="49" spans="2:7" x14ac:dyDescent="0.25">
      <c r="B49" s="21">
        <v>1</v>
      </c>
      <c r="C49" s="22">
        <v>25.4</v>
      </c>
      <c r="D49" s="8">
        <v>19.303999999999998</v>
      </c>
      <c r="E49" s="8">
        <v>11</v>
      </c>
      <c r="F49" s="8">
        <v>3.048</v>
      </c>
      <c r="G49" s="8">
        <v>1.3160000000000001</v>
      </c>
    </row>
    <row r="50" spans="2:7" x14ac:dyDescent="0.25">
      <c r="B50" s="21">
        <v>1</v>
      </c>
      <c r="C50" s="22">
        <v>25.4</v>
      </c>
      <c r="D50" s="8">
        <v>19.863</v>
      </c>
      <c r="E50" s="8">
        <v>12</v>
      </c>
      <c r="F50" s="8">
        <v>2.7690000000000001</v>
      </c>
      <c r="G50" s="8">
        <v>1.2789999999999999</v>
      </c>
    </row>
    <row r="51" spans="2:7" x14ac:dyDescent="0.25">
      <c r="B51" s="21">
        <v>1</v>
      </c>
      <c r="C51" s="22">
        <v>25.4</v>
      </c>
      <c r="D51" s="8">
        <v>20.574000000000002</v>
      </c>
      <c r="E51" s="8">
        <v>13</v>
      </c>
      <c r="F51" s="8">
        <v>2.4129999999999998</v>
      </c>
      <c r="G51" s="8">
        <v>1.2350000000000001</v>
      </c>
    </row>
    <row r="52" spans="2:7" x14ac:dyDescent="0.25">
      <c r="B52" s="21">
        <v>1</v>
      </c>
      <c r="C52" s="22">
        <v>25.4</v>
      </c>
      <c r="D52" s="8">
        <v>21.184000000000001</v>
      </c>
      <c r="E52" s="8">
        <v>14</v>
      </c>
      <c r="F52" s="8">
        <v>2.1080000000000001</v>
      </c>
      <c r="G52" s="8">
        <v>1.1990000000000001</v>
      </c>
    </row>
    <row r="53" spans="2:7" x14ac:dyDescent="0.25">
      <c r="B53" s="21">
        <v>1</v>
      </c>
      <c r="C53" s="22">
        <v>25.4</v>
      </c>
      <c r="D53" s="8">
        <v>21.742000000000001</v>
      </c>
      <c r="E53" s="8">
        <v>15</v>
      </c>
      <c r="F53" s="8">
        <v>1.829</v>
      </c>
      <c r="G53" s="8">
        <v>1.167</v>
      </c>
    </row>
    <row r="54" spans="2:7" x14ac:dyDescent="0.25">
      <c r="B54" s="21">
        <v>1</v>
      </c>
      <c r="C54" s="22">
        <v>25.4</v>
      </c>
      <c r="D54" s="8">
        <v>22.097999999999999</v>
      </c>
      <c r="E54" s="8">
        <v>16</v>
      </c>
      <c r="F54" s="8">
        <v>1.651</v>
      </c>
      <c r="G54" s="8">
        <v>1.119</v>
      </c>
    </row>
  </sheetData>
  <sheetProtection sheet="1" objects="1" scenarios="1"/>
  <mergeCells count="2">
    <mergeCell ref="B1:C1"/>
    <mergeCell ref="F1:G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C20"/>
  <sheetViews>
    <sheetView workbookViewId="0">
      <selection activeCell="E19" sqref="E19"/>
    </sheetView>
  </sheetViews>
  <sheetFormatPr defaultColWidth="8.85546875" defaultRowHeight="15" x14ac:dyDescent="0.25"/>
  <cols>
    <col min="1" max="1" width="2.140625" customWidth="1"/>
  </cols>
  <sheetData>
    <row r="1" spans="2:3" x14ac:dyDescent="0.25">
      <c r="B1" s="133" t="s">
        <v>132</v>
      </c>
      <c r="C1" s="133"/>
    </row>
    <row r="2" spans="2:3" x14ac:dyDescent="0.25">
      <c r="B2" s="8" t="s">
        <v>133</v>
      </c>
      <c r="C2" s="8" t="s">
        <v>36</v>
      </c>
    </row>
    <row r="3" spans="2:3" x14ac:dyDescent="0.25">
      <c r="B3" s="21">
        <v>8</v>
      </c>
      <c r="C3" s="21">
        <v>203.2</v>
      </c>
    </row>
    <row r="4" spans="2:3" x14ac:dyDescent="0.25">
      <c r="B4" s="21">
        <v>10</v>
      </c>
      <c r="C4" s="21">
        <v>254</v>
      </c>
    </row>
    <row r="5" spans="2:3" x14ac:dyDescent="0.25">
      <c r="B5" s="21">
        <v>12</v>
      </c>
      <c r="C5" s="21">
        <v>304.8</v>
      </c>
    </row>
    <row r="6" spans="2:3" x14ac:dyDescent="0.25">
      <c r="B6" s="21">
        <v>13.25</v>
      </c>
      <c r="C6" s="21">
        <v>336.6</v>
      </c>
    </row>
    <row r="7" spans="2:3" x14ac:dyDescent="0.25">
      <c r="B7" s="21">
        <v>15.25</v>
      </c>
      <c r="C7" s="21">
        <v>387.40000000000003</v>
      </c>
    </row>
    <row r="8" spans="2:3" x14ac:dyDescent="0.25">
      <c r="B8" s="21">
        <v>17.25</v>
      </c>
      <c r="C8" s="21">
        <v>438.2</v>
      </c>
    </row>
    <row r="9" spans="2:3" x14ac:dyDescent="0.25">
      <c r="B9" s="21">
        <v>19.25</v>
      </c>
      <c r="C9" s="21">
        <v>489</v>
      </c>
    </row>
    <row r="10" spans="2:3" x14ac:dyDescent="0.25">
      <c r="B10" s="21">
        <v>21.25</v>
      </c>
      <c r="C10" s="21">
        <v>539.79999999999995</v>
      </c>
    </row>
    <row r="11" spans="2:3" x14ac:dyDescent="0.25">
      <c r="B11" s="21">
        <v>23.25</v>
      </c>
      <c r="C11" s="21">
        <v>590.6</v>
      </c>
    </row>
    <row r="12" spans="2:3" x14ac:dyDescent="0.25">
      <c r="B12" s="21">
        <v>25</v>
      </c>
      <c r="C12" s="21">
        <v>635</v>
      </c>
    </row>
    <row r="13" spans="2:3" x14ac:dyDescent="0.25">
      <c r="B13" s="21">
        <v>27</v>
      </c>
      <c r="C13" s="21">
        <v>685.8</v>
      </c>
    </row>
    <row r="14" spans="2:3" x14ac:dyDescent="0.25">
      <c r="B14" s="21">
        <v>29</v>
      </c>
      <c r="C14" s="21">
        <v>736.6</v>
      </c>
    </row>
    <row r="15" spans="2:3" x14ac:dyDescent="0.25">
      <c r="B15" s="21">
        <v>31</v>
      </c>
      <c r="C15" s="21">
        <v>787.4</v>
      </c>
    </row>
    <row r="16" spans="2:3" x14ac:dyDescent="0.25">
      <c r="B16" s="21">
        <v>33</v>
      </c>
      <c r="C16" s="21">
        <v>838.19999999999993</v>
      </c>
    </row>
    <row r="17" spans="2:3" x14ac:dyDescent="0.25">
      <c r="B17" s="21">
        <v>35</v>
      </c>
      <c r="C17" s="21">
        <v>889</v>
      </c>
    </row>
    <row r="18" spans="2:3" x14ac:dyDescent="0.25">
      <c r="B18" s="21">
        <v>37</v>
      </c>
      <c r="C18" s="21">
        <v>939.8</v>
      </c>
    </row>
    <row r="19" spans="2:3" x14ac:dyDescent="0.25">
      <c r="B19" s="21">
        <v>39</v>
      </c>
      <c r="C19" s="21">
        <v>990.6</v>
      </c>
    </row>
    <row r="20" spans="2:3" x14ac:dyDescent="0.25">
      <c r="B20" s="20"/>
      <c r="C20" s="20"/>
    </row>
  </sheetData>
  <sheetProtection sheet="1" objects="1" scenarios="1"/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J11"/>
  <sheetViews>
    <sheetView workbookViewId="0">
      <selection activeCell="M41" sqref="M41"/>
    </sheetView>
  </sheetViews>
  <sheetFormatPr defaultColWidth="8.85546875" defaultRowHeight="15" x14ac:dyDescent="0.25"/>
  <cols>
    <col min="2" max="2" width="2.5703125" customWidth="1"/>
    <col min="3" max="3" width="4.5703125" customWidth="1"/>
  </cols>
  <sheetData>
    <row r="1" spans="2:10" x14ac:dyDescent="0.25">
      <c r="D1" t="s">
        <v>54</v>
      </c>
    </row>
    <row r="3" spans="2:10" x14ac:dyDescent="0.25">
      <c r="D3" s="135" t="s">
        <v>33</v>
      </c>
      <c r="E3" s="135"/>
      <c r="F3" s="135"/>
      <c r="G3" s="135"/>
      <c r="H3" s="135"/>
      <c r="I3" s="135"/>
      <c r="J3" s="135"/>
    </row>
    <row r="4" spans="2:10" ht="14.45" customHeight="1" x14ac:dyDescent="0.25">
      <c r="B4" s="134" t="s">
        <v>34</v>
      </c>
      <c r="C4" s="2"/>
      <c r="D4" s="4">
        <v>100</v>
      </c>
      <c r="E4" s="4">
        <v>200</v>
      </c>
      <c r="F4" s="4">
        <v>300</v>
      </c>
      <c r="G4" s="4">
        <v>500</v>
      </c>
      <c r="H4" s="4">
        <v>700</v>
      </c>
      <c r="I4" s="4">
        <v>1000</v>
      </c>
      <c r="J4" s="4">
        <v>1500</v>
      </c>
    </row>
    <row r="5" spans="2:10" x14ac:dyDescent="0.25">
      <c r="B5" s="134"/>
      <c r="C5" s="3">
        <v>6</v>
      </c>
      <c r="D5" s="5">
        <f>D$4/$C5</f>
        <v>16.666666666666668</v>
      </c>
      <c r="E5" s="5">
        <f t="shared" ref="E5:J5" si="0">E$4/$C5</f>
        <v>33.333333333333336</v>
      </c>
      <c r="F5" s="6">
        <f t="shared" si="0"/>
        <v>50</v>
      </c>
      <c r="G5" s="7">
        <f t="shared" si="0"/>
        <v>83.333333333333329</v>
      </c>
      <c r="H5" s="7">
        <f t="shared" si="0"/>
        <v>116.66666666666667</v>
      </c>
      <c r="I5" s="7">
        <f t="shared" si="0"/>
        <v>166.66666666666666</v>
      </c>
      <c r="J5" s="7">
        <f t="shared" si="0"/>
        <v>250</v>
      </c>
    </row>
    <row r="6" spans="2:10" x14ac:dyDescent="0.25">
      <c r="B6" s="134"/>
      <c r="C6" s="3">
        <v>10</v>
      </c>
      <c r="D6" s="5">
        <f t="shared" ref="D6:J11" si="1">D$4/$C6</f>
        <v>10</v>
      </c>
      <c r="E6" s="5">
        <f t="shared" si="1"/>
        <v>20</v>
      </c>
      <c r="F6" s="5">
        <f t="shared" si="1"/>
        <v>30</v>
      </c>
      <c r="G6" s="6">
        <f t="shared" si="1"/>
        <v>50</v>
      </c>
      <c r="H6" s="7">
        <f t="shared" si="1"/>
        <v>70</v>
      </c>
      <c r="I6" s="7">
        <f t="shared" si="1"/>
        <v>100</v>
      </c>
      <c r="J6" s="7">
        <f t="shared" si="1"/>
        <v>150</v>
      </c>
    </row>
    <row r="7" spans="2:10" x14ac:dyDescent="0.25">
      <c r="B7" s="134"/>
      <c r="C7" s="3">
        <v>14</v>
      </c>
      <c r="D7" s="7">
        <f t="shared" si="1"/>
        <v>7.1428571428571432</v>
      </c>
      <c r="E7" s="6">
        <f t="shared" si="1"/>
        <v>14.285714285714286</v>
      </c>
      <c r="F7" s="5">
        <f t="shared" si="1"/>
        <v>21.428571428571427</v>
      </c>
      <c r="G7" s="5">
        <f t="shared" si="1"/>
        <v>35.714285714285715</v>
      </c>
      <c r="H7" s="6">
        <f t="shared" si="1"/>
        <v>50</v>
      </c>
      <c r="I7" s="6">
        <f t="shared" si="1"/>
        <v>71.428571428571431</v>
      </c>
      <c r="J7" s="7">
        <f t="shared" si="1"/>
        <v>107.14285714285714</v>
      </c>
    </row>
    <row r="8" spans="2:10" ht="14.45" customHeight="1" x14ac:dyDescent="0.25">
      <c r="B8" s="134"/>
      <c r="C8" s="3">
        <v>20</v>
      </c>
      <c r="D8" s="7">
        <f t="shared" si="1"/>
        <v>5</v>
      </c>
      <c r="E8" s="7">
        <f t="shared" si="1"/>
        <v>10</v>
      </c>
      <c r="F8" s="6">
        <f t="shared" si="1"/>
        <v>15</v>
      </c>
      <c r="G8" s="5">
        <f t="shared" si="1"/>
        <v>25</v>
      </c>
      <c r="H8" s="5">
        <f t="shared" si="1"/>
        <v>35</v>
      </c>
      <c r="I8" s="5">
        <f t="shared" si="1"/>
        <v>50</v>
      </c>
      <c r="J8" s="5">
        <f t="shared" si="1"/>
        <v>75</v>
      </c>
    </row>
    <row r="9" spans="2:10" x14ac:dyDescent="0.25">
      <c r="B9" s="134"/>
      <c r="C9" s="3">
        <v>26</v>
      </c>
      <c r="D9" s="7">
        <f t="shared" si="1"/>
        <v>3.8461538461538463</v>
      </c>
      <c r="E9" s="7">
        <f t="shared" si="1"/>
        <v>7.6923076923076925</v>
      </c>
      <c r="F9" s="7">
        <f t="shared" si="1"/>
        <v>11.538461538461538</v>
      </c>
      <c r="G9" s="6">
        <f t="shared" si="1"/>
        <v>19.23076923076923</v>
      </c>
      <c r="H9" s="6">
        <f t="shared" si="1"/>
        <v>26.923076923076923</v>
      </c>
      <c r="I9" s="5">
        <f t="shared" si="1"/>
        <v>38.46153846153846</v>
      </c>
      <c r="J9" s="5">
        <f t="shared" si="1"/>
        <v>57.692307692307693</v>
      </c>
    </row>
    <row r="10" spans="2:10" x14ac:dyDescent="0.25">
      <c r="B10" s="134"/>
      <c r="C10" s="3">
        <v>38</v>
      </c>
      <c r="D10" s="7">
        <f t="shared" si="1"/>
        <v>2.6315789473684212</v>
      </c>
      <c r="E10" s="7">
        <f t="shared" si="1"/>
        <v>5.2631578947368425</v>
      </c>
      <c r="F10" s="7">
        <f t="shared" si="1"/>
        <v>7.8947368421052628</v>
      </c>
      <c r="G10" s="7">
        <f t="shared" si="1"/>
        <v>13.157894736842104</v>
      </c>
      <c r="H10" s="7">
        <f t="shared" si="1"/>
        <v>18.421052631578949</v>
      </c>
      <c r="I10" s="6">
        <f t="shared" si="1"/>
        <v>26.315789473684209</v>
      </c>
      <c r="J10" s="5">
        <f t="shared" si="1"/>
        <v>39.473684210526315</v>
      </c>
    </row>
    <row r="11" spans="2:10" x14ac:dyDescent="0.25">
      <c r="B11" s="134"/>
      <c r="C11" s="3">
        <v>51</v>
      </c>
      <c r="D11" s="7">
        <f t="shared" si="1"/>
        <v>1.9607843137254901</v>
      </c>
      <c r="E11" s="7">
        <f t="shared" si="1"/>
        <v>3.9215686274509802</v>
      </c>
      <c r="F11" s="7">
        <f t="shared" si="1"/>
        <v>5.882352941176471</v>
      </c>
      <c r="G11" s="7">
        <f t="shared" si="1"/>
        <v>9.8039215686274517</v>
      </c>
      <c r="H11" s="7">
        <f t="shared" si="1"/>
        <v>13.725490196078431</v>
      </c>
      <c r="I11" s="6">
        <f t="shared" si="1"/>
        <v>19.607843137254903</v>
      </c>
      <c r="J11" s="5">
        <f t="shared" si="1"/>
        <v>29.411764705882351</v>
      </c>
    </row>
  </sheetData>
  <sheetProtection sheet="1" objects="1" scenarios="1"/>
  <mergeCells count="2">
    <mergeCell ref="B4:B11"/>
    <mergeCell ref="D3:J3"/>
  </mergeCells>
  <pageMargins left="0.7" right="0.7" top="0.75" bottom="0.75" header="0.3" footer="0.3"/>
  <pageSetup orientation="portrait" horizontalDpi="4294967293" verticalDpi="429496729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X22"/>
  <sheetViews>
    <sheetView topLeftCell="F1" zoomScale="140" zoomScaleNormal="140" workbookViewId="0">
      <selection activeCell="X4" sqref="X4"/>
    </sheetView>
  </sheetViews>
  <sheetFormatPr defaultColWidth="8.85546875" defaultRowHeight="15" x14ac:dyDescent="0.25"/>
  <cols>
    <col min="1" max="1" width="17.85546875" style="1" bestFit="1" customWidth="1"/>
    <col min="2" max="2" width="1" customWidth="1"/>
    <col min="3" max="3" width="14.42578125" style="1" bestFit="1" customWidth="1"/>
    <col min="4" max="4" width="1" customWidth="1"/>
    <col min="5" max="5" width="4.42578125" customWidth="1"/>
    <col min="6" max="6" width="19.42578125" customWidth="1"/>
    <col min="7" max="7" width="1" customWidth="1"/>
    <col min="8" max="8" width="4.42578125" customWidth="1"/>
    <col min="9" max="9" width="21.42578125" customWidth="1"/>
    <col min="10" max="10" width="1" customWidth="1"/>
    <col min="11" max="11" width="4.42578125" style="8" customWidth="1"/>
    <col min="12" max="12" width="15.85546875" customWidth="1"/>
    <col min="13" max="13" width="1" customWidth="1"/>
    <col min="14" max="14" width="4.42578125" customWidth="1"/>
    <col min="15" max="15" width="22" customWidth="1"/>
    <col min="16" max="16" width="1" customWidth="1"/>
    <col min="17" max="17" width="4.42578125" customWidth="1"/>
    <col min="18" max="18" width="22.42578125" customWidth="1"/>
    <col min="19" max="19" width="1" customWidth="1"/>
    <col min="20" max="20" width="4.42578125" customWidth="1"/>
    <col min="21" max="21" width="21.140625" customWidth="1"/>
    <col min="22" max="22" width="1" customWidth="1"/>
    <col min="23" max="23" width="4.42578125" customWidth="1"/>
    <col min="24" max="24" width="21.85546875" bestFit="1" customWidth="1"/>
  </cols>
  <sheetData>
    <row r="1" spans="1:24" x14ac:dyDescent="0.25">
      <c r="A1" s="10" t="s">
        <v>55</v>
      </c>
      <c r="C1" s="9" t="s">
        <v>42</v>
      </c>
      <c r="E1" s="12"/>
      <c r="F1" s="11" t="s">
        <v>141</v>
      </c>
      <c r="H1" s="13"/>
      <c r="I1" s="13" t="s">
        <v>114</v>
      </c>
      <c r="K1" s="16"/>
      <c r="L1" s="17" t="s">
        <v>126</v>
      </c>
      <c r="N1" s="18"/>
      <c r="O1" s="18" t="s">
        <v>130</v>
      </c>
      <c r="Q1" s="19"/>
      <c r="R1" s="19" t="s">
        <v>131</v>
      </c>
      <c r="T1" s="24"/>
      <c r="U1" s="24" t="s">
        <v>139</v>
      </c>
      <c r="W1" s="23"/>
      <c r="X1" s="23" t="s">
        <v>140</v>
      </c>
    </row>
    <row r="2" spans="1:24" x14ac:dyDescent="0.25">
      <c r="A2" s="10">
        <v>30</v>
      </c>
      <c r="C2" s="9" t="s">
        <v>43</v>
      </c>
      <c r="E2" s="11">
        <v>1</v>
      </c>
      <c r="F2" s="15" t="s">
        <v>117</v>
      </c>
      <c r="H2" s="14">
        <v>1</v>
      </c>
      <c r="I2" s="13" t="s">
        <v>115</v>
      </c>
      <c r="K2" s="16">
        <v>0</v>
      </c>
      <c r="L2" s="17" t="s">
        <v>127</v>
      </c>
      <c r="N2" s="18">
        <v>1</v>
      </c>
      <c r="O2" s="18" t="s">
        <v>146</v>
      </c>
      <c r="Q2" s="19">
        <v>1</v>
      </c>
      <c r="R2" s="19" t="s">
        <v>142</v>
      </c>
      <c r="T2" s="24">
        <v>1</v>
      </c>
      <c r="U2" s="24" t="s">
        <v>162</v>
      </c>
      <c r="W2" s="23">
        <v>1</v>
      </c>
      <c r="X2" s="23" t="s">
        <v>178</v>
      </c>
    </row>
    <row r="3" spans="1:24" x14ac:dyDescent="0.25">
      <c r="A3" s="10">
        <v>45</v>
      </c>
      <c r="C3" s="9" t="s">
        <v>44</v>
      </c>
      <c r="E3" s="11">
        <v>2</v>
      </c>
      <c r="F3" s="15" t="s">
        <v>118</v>
      </c>
      <c r="H3" s="14">
        <v>2</v>
      </c>
      <c r="I3" s="13" t="s">
        <v>63</v>
      </c>
      <c r="K3" s="16">
        <v>1</v>
      </c>
      <c r="L3" s="17" t="s">
        <v>128</v>
      </c>
      <c r="N3" s="18">
        <v>2</v>
      </c>
      <c r="O3" s="18" t="s">
        <v>147</v>
      </c>
      <c r="Q3" s="19">
        <v>2</v>
      </c>
      <c r="R3" s="19" t="s">
        <v>158</v>
      </c>
      <c r="T3" s="24">
        <v>2</v>
      </c>
      <c r="U3" s="24" t="s">
        <v>153</v>
      </c>
      <c r="W3" s="23">
        <v>2</v>
      </c>
      <c r="X3" s="23" t="s">
        <v>167</v>
      </c>
    </row>
    <row r="4" spans="1:24" x14ac:dyDescent="0.25">
      <c r="A4" s="10">
        <v>60</v>
      </c>
      <c r="C4" s="9" t="s">
        <v>45</v>
      </c>
      <c r="E4" s="11">
        <v>10</v>
      </c>
      <c r="F4" s="15" t="s">
        <v>119</v>
      </c>
      <c r="H4" s="14">
        <v>3</v>
      </c>
      <c r="I4" s="13" t="s">
        <v>116</v>
      </c>
      <c r="K4" s="16">
        <v>2</v>
      </c>
      <c r="L4" s="17" t="s">
        <v>129</v>
      </c>
      <c r="N4" s="18">
        <v>3</v>
      </c>
      <c r="O4" s="18" t="s">
        <v>148</v>
      </c>
      <c r="Q4" s="19">
        <v>4</v>
      </c>
      <c r="R4" s="19" t="s">
        <v>157</v>
      </c>
      <c r="T4" s="24">
        <v>10</v>
      </c>
      <c r="U4" s="24" t="s">
        <v>154</v>
      </c>
      <c r="W4" s="23">
        <v>10</v>
      </c>
      <c r="X4" s="23" t="s">
        <v>161</v>
      </c>
    </row>
    <row r="5" spans="1:24" x14ac:dyDescent="0.25">
      <c r="A5" s="10">
        <v>90</v>
      </c>
      <c r="C5" s="9" t="s">
        <v>46</v>
      </c>
      <c r="E5" s="11">
        <v>11</v>
      </c>
      <c r="F5" s="15" t="s">
        <v>120</v>
      </c>
      <c r="H5" s="14">
        <v>11</v>
      </c>
      <c r="I5" s="13" t="s">
        <v>64</v>
      </c>
      <c r="N5" s="18">
        <v>4</v>
      </c>
      <c r="O5" s="18" t="s">
        <v>149</v>
      </c>
      <c r="Q5" s="19">
        <v>5</v>
      </c>
      <c r="R5" s="19" t="s">
        <v>159</v>
      </c>
      <c r="T5" s="24">
        <v>90</v>
      </c>
      <c r="U5" s="24" t="s">
        <v>155</v>
      </c>
      <c r="W5" s="23"/>
      <c r="X5" s="23"/>
    </row>
    <row r="6" spans="1:24" x14ac:dyDescent="0.25">
      <c r="E6" s="11">
        <v>20</v>
      </c>
      <c r="F6" s="15" t="s">
        <v>121</v>
      </c>
      <c r="H6" s="14">
        <v>21</v>
      </c>
      <c r="I6" s="13" t="s">
        <v>123</v>
      </c>
      <c r="N6" s="18">
        <v>5</v>
      </c>
      <c r="O6" s="18" t="s">
        <v>150</v>
      </c>
      <c r="Q6" s="19">
        <v>21</v>
      </c>
      <c r="R6" s="19" t="s">
        <v>143</v>
      </c>
      <c r="T6" s="24">
        <v>91</v>
      </c>
      <c r="U6" s="24" t="s">
        <v>155</v>
      </c>
      <c r="W6" s="23"/>
      <c r="X6" s="23"/>
    </row>
    <row r="7" spans="1:24" x14ac:dyDescent="0.25">
      <c r="E7" s="11">
        <v>30</v>
      </c>
      <c r="F7" s="15" t="s">
        <v>122</v>
      </c>
      <c r="H7" s="14">
        <v>22</v>
      </c>
      <c r="I7" s="13" t="s">
        <v>124</v>
      </c>
      <c r="N7" s="18">
        <v>6</v>
      </c>
      <c r="O7" s="18" t="s">
        <v>151</v>
      </c>
      <c r="Q7" s="19"/>
      <c r="R7" s="19"/>
      <c r="T7" s="25" t="s">
        <v>102</v>
      </c>
      <c r="U7" s="24"/>
      <c r="W7" s="23"/>
      <c r="X7" s="23"/>
    </row>
    <row r="8" spans="1:24" x14ac:dyDescent="0.25">
      <c r="E8" s="11">
        <v>98</v>
      </c>
      <c r="F8" s="15" t="s">
        <v>66</v>
      </c>
      <c r="H8" s="14">
        <v>41</v>
      </c>
      <c r="I8" s="13" t="s">
        <v>125</v>
      </c>
      <c r="N8" s="18">
        <v>7</v>
      </c>
      <c r="O8" s="18" t="s">
        <v>152</v>
      </c>
      <c r="Q8" s="19"/>
      <c r="R8" s="19"/>
      <c r="T8" s="25" t="s">
        <v>102</v>
      </c>
      <c r="U8" s="24"/>
      <c r="W8" s="23"/>
      <c r="X8" s="23"/>
    </row>
    <row r="9" spans="1:24" x14ac:dyDescent="0.25">
      <c r="E9" s="11">
        <v>99</v>
      </c>
      <c r="F9" s="15" t="s">
        <v>66</v>
      </c>
      <c r="H9" s="14">
        <v>42</v>
      </c>
      <c r="I9" s="13" t="s">
        <v>65</v>
      </c>
      <c r="N9" s="18">
        <v>10</v>
      </c>
      <c r="O9" s="18" t="s">
        <v>156</v>
      </c>
      <c r="Q9" s="19"/>
      <c r="R9" s="19"/>
      <c r="T9" s="24"/>
      <c r="U9" s="24"/>
      <c r="W9" s="23"/>
      <c r="X9" s="23"/>
    </row>
    <row r="10" spans="1:24" x14ac:dyDescent="0.25">
      <c r="H10" s="14">
        <v>88</v>
      </c>
      <c r="I10" s="13" t="s">
        <v>66</v>
      </c>
      <c r="N10" s="18"/>
      <c r="O10" s="18"/>
      <c r="Q10" s="19"/>
      <c r="R10" s="19"/>
      <c r="T10" s="24"/>
      <c r="U10" s="24"/>
      <c r="W10" s="23"/>
      <c r="X10" s="23"/>
    </row>
    <row r="11" spans="1:24" x14ac:dyDescent="0.25">
      <c r="H11" s="14">
        <v>89</v>
      </c>
      <c r="I11" s="13" t="s">
        <v>66</v>
      </c>
      <c r="N11" s="18"/>
      <c r="O11" s="18"/>
      <c r="Q11" s="19"/>
      <c r="R11" s="19"/>
      <c r="T11" s="24"/>
      <c r="U11" s="24"/>
      <c r="W11" s="23"/>
      <c r="X11" s="23"/>
    </row>
    <row r="12" spans="1:24" x14ac:dyDescent="0.25">
      <c r="N12" s="18"/>
      <c r="O12" s="18"/>
      <c r="T12" s="24"/>
      <c r="U12" s="24"/>
      <c r="W12" s="23"/>
      <c r="X12" s="23"/>
    </row>
    <row r="13" spans="1:24" x14ac:dyDescent="0.25">
      <c r="T13" s="24"/>
      <c r="U13" s="24"/>
      <c r="W13" s="23"/>
      <c r="X13" s="23"/>
    </row>
    <row r="14" spans="1:24" x14ac:dyDescent="0.25">
      <c r="T14" s="24"/>
      <c r="U14" s="24"/>
      <c r="W14" s="23"/>
      <c r="X14" s="23"/>
    </row>
    <row r="15" spans="1:24" x14ac:dyDescent="0.25">
      <c r="Q15" s="19">
        <v>1</v>
      </c>
      <c r="R15" s="19" t="s">
        <v>142</v>
      </c>
      <c r="W15" s="23"/>
      <c r="X15" s="23"/>
    </row>
    <row r="16" spans="1:24" x14ac:dyDescent="0.25">
      <c r="Q16" s="19">
        <v>2</v>
      </c>
      <c r="R16" s="19" t="s">
        <v>158</v>
      </c>
    </row>
    <row r="17" spans="17:18" x14ac:dyDescent="0.25">
      <c r="Q17" s="19">
        <v>4</v>
      </c>
      <c r="R17" s="19" t="s">
        <v>157</v>
      </c>
    </row>
    <row r="18" spans="17:18" x14ac:dyDescent="0.25">
      <c r="Q18" s="19">
        <v>5</v>
      </c>
      <c r="R18" s="19" t="s">
        <v>159</v>
      </c>
    </row>
    <row r="19" spans="17:18" x14ac:dyDescent="0.25">
      <c r="Q19" s="19">
        <v>14</v>
      </c>
      <c r="R19" s="19" t="s">
        <v>160</v>
      </c>
    </row>
    <row r="20" spans="17:18" x14ac:dyDescent="0.25">
      <c r="Q20" s="19">
        <v>21</v>
      </c>
      <c r="R20" s="19" t="s">
        <v>143</v>
      </c>
    </row>
    <row r="21" spans="17:18" x14ac:dyDescent="0.25">
      <c r="Q21" s="19">
        <v>22</v>
      </c>
      <c r="R21" s="19" t="s">
        <v>144</v>
      </c>
    </row>
    <row r="22" spans="17:18" x14ac:dyDescent="0.25">
      <c r="Q22" s="19">
        <v>23</v>
      </c>
      <c r="R22" s="19" t="s">
        <v>145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C3:K13"/>
  <sheetViews>
    <sheetView workbookViewId="0">
      <selection activeCell="B3" sqref="B3"/>
    </sheetView>
  </sheetViews>
  <sheetFormatPr defaultColWidth="8.85546875" defaultRowHeight="15" x14ac:dyDescent="0.25"/>
  <sheetData>
    <row r="3" spans="3:11" x14ac:dyDescent="0.25">
      <c r="C3" t="s">
        <v>106</v>
      </c>
      <c r="D3" t="s">
        <v>107</v>
      </c>
      <c r="E3" t="s">
        <v>108</v>
      </c>
      <c r="F3" t="s">
        <v>109</v>
      </c>
      <c r="G3" t="s">
        <v>110</v>
      </c>
      <c r="H3" t="s">
        <v>111</v>
      </c>
      <c r="I3" t="s">
        <v>112</v>
      </c>
      <c r="J3" t="s">
        <v>113</v>
      </c>
      <c r="K3" t="s">
        <v>24</v>
      </c>
    </row>
    <row r="4" spans="3:11" x14ac:dyDescent="0.25">
      <c r="C4">
        <v>0.1</v>
      </c>
      <c r="D4">
        <v>1</v>
      </c>
      <c r="E4">
        <v>24.47</v>
      </c>
      <c r="F4">
        <v>273.45</v>
      </c>
      <c r="G4">
        <v>35498.33</v>
      </c>
      <c r="H4">
        <v>61383.97</v>
      </c>
      <c r="I4">
        <v>163870.16</v>
      </c>
      <c r="J4">
        <v>102486.19</v>
      </c>
      <c r="K4">
        <v>367</v>
      </c>
    </row>
    <row r="5" spans="3:11" x14ac:dyDescent="0.25">
      <c r="C5">
        <v>0.2</v>
      </c>
      <c r="D5">
        <v>2</v>
      </c>
      <c r="E5">
        <v>24.47</v>
      </c>
      <c r="F5">
        <v>865.83</v>
      </c>
      <c r="G5">
        <v>31991.54</v>
      </c>
      <c r="H5">
        <v>110580.13</v>
      </c>
      <c r="I5">
        <v>163870.16</v>
      </c>
      <c r="J5">
        <v>53290.03</v>
      </c>
      <c r="K5">
        <v>367</v>
      </c>
    </row>
    <row r="6" spans="3:11" x14ac:dyDescent="0.25">
      <c r="C6">
        <v>0.3</v>
      </c>
      <c r="D6">
        <v>3</v>
      </c>
      <c r="E6">
        <v>24.47</v>
      </c>
      <c r="F6">
        <v>1858.5</v>
      </c>
      <c r="G6">
        <v>30839.34</v>
      </c>
      <c r="H6">
        <v>125965.73</v>
      </c>
      <c r="I6">
        <v>163870.16</v>
      </c>
      <c r="J6">
        <v>37904.43</v>
      </c>
      <c r="K6">
        <v>367</v>
      </c>
    </row>
    <row r="7" spans="3:11" x14ac:dyDescent="0.25">
      <c r="C7">
        <v>0.5</v>
      </c>
      <c r="D7">
        <v>4</v>
      </c>
      <c r="E7">
        <v>24.47</v>
      </c>
      <c r="F7">
        <v>4878.51</v>
      </c>
      <c r="G7">
        <v>29918.45</v>
      </c>
      <c r="H7">
        <v>138730.78</v>
      </c>
      <c r="I7">
        <v>163870.16</v>
      </c>
      <c r="J7">
        <v>25139.38</v>
      </c>
      <c r="K7">
        <v>367</v>
      </c>
    </row>
    <row r="8" spans="3:11" x14ac:dyDescent="0.25">
      <c r="C8">
        <v>1</v>
      </c>
      <c r="D8">
        <v>5</v>
      </c>
      <c r="E8">
        <v>24.47</v>
      </c>
      <c r="F8">
        <v>18153.52</v>
      </c>
      <c r="G8">
        <v>29227.06</v>
      </c>
      <c r="H8">
        <v>149047.47</v>
      </c>
      <c r="I8">
        <v>163870.16</v>
      </c>
      <c r="J8">
        <v>14822.69</v>
      </c>
      <c r="K8">
        <v>367</v>
      </c>
    </row>
    <row r="9" spans="3:11" x14ac:dyDescent="0.25">
      <c r="C9">
        <v>2</v>
      </c>
      <c r="D9">
        <v>6</v>
      </c>
      <c r="E9">
        <v>24.47</v>
      </c>
      <c r="F9">
        <v>67819.72</v>
      </c>
      <c r="G9">
        <v>28881.26</v>
      </c>
      <c r="H9">
        <v>154818.68</v>
      </c>
      <c r="I9">
        <v>163870.16</v>
      </c>
      <c r="J9">
        <v>9051.48</v>
      </c>
      <c r="K9">
        <v>367</v>
      </c>
    </row>
    <row r="10" spans="3:11" x14ac:dyDescent="0.25">
      <c r="C10">
        <v>3</v>
      </c>
      <c r="D10">
        <v>7</v>
      </c>
      <c r="E10">
        <v>24.47</v>
      </c>
      <c r="F10">
        <v>147329.14000000001</v>
      </c>
      <c r="G10">
        <v>28766.01</v>
      </c>
      <c r="H10">
        <v>156960.76999999999</v>
      </c>
      <c r="I10">
        <v>163870.16</v>
      </c>
      <c r="J10">
        <v>6909.39</v>
      </c>
      <c r="K10">
        <v>367</v>
      </c>
    </row>
    <row r="11" spans="3:11" x14ac:dyDescent="0.25">
      <c r="C11">
        <v>4</v>
      </c>
      <c r="D11">
        <v>8</v>
      </c>
      <c r="E11">
        <v>24.47</v>
      </c>
      <c r="F11">
        <v>255657.49</v>
      </c>
      <c r="G11">
        <v>28708.39</v>
      </c>
      <c r="H11">
        <v>158112.29999999999</v>
      </c>
      <c r="I11">
        <v>163870.16</v>
      </c>
      <c r="J11">
        <v>5757.86</v>
      </c>
      <c r="K11">
        <v>367</v>
      </c>
    </row>
    <row r="12" spans="3:11" x14ac:dyDescent="0.25">
      <c r="C12">
        <v>5</v>
      </c>
      <c r="D12">
        <v>9</v>
      </c>
      <c r="E12">
        <v>24.47</v>
      </c>
      <c r="F12">
        <v>392190.05</v>
      </c>
      <c r="G12">
        <v>28673.81</v>
      </c>
      <c r="H12">
        <v>158842.9</v>
      </c>
      <c r="I12">
        <v>163870.16</v>
      </c>
      <c r="J12">
        <v>5027.26</v>
      </c>
      <c r="K12">
        <v>367</v>
      </c>
    </row>
    <row r="13" spans="3:11" x14ac:dyDescent="0.25">
      <c r="C13">
        <v>10</v>
      </c>
      <c r="D13">
        <v>10</v>
      </c>
      <c r="E13">
        <v>24.47</v>
      </c>
      <c r="F13">
        <v>1484691.24</v>
      </c>
      <c r="G13">
        <v>28604.67</v>
      </c>
      <c r="H13">
        <v>160454.89000000001</v>
      </c>
      <c r="I13">
        <v>163870.16</v>
      </c>
      <c r="J13">
        <v>3415.27</v>
      </c>
      <c r="K13">
        <v>367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"/>
  <sheetViews>
    <sheetView workbookViewId="0">
      <selection activeCell="A2" sqref="A2"/>
    </sheetView>
  </sheetViews>
  <sheetFormatPr defaultColWidth="8.85546875" defaultRowHeight="15" x14ac:dyDescent="0.25"/>
  <sheetData>
    <row r="1" spans="1:1" x14ac:dyDescent="0.25">
      <c r="A1" t="s">
        <v>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User Input</vt:lpstr>
      <vt:lpstr>Fluids &amp; Materials</vt:lpstr>
      <vt:lpstr>Geometry</vt:lpstr>
      <vt:lpstr>Baffles</vt:lpstr>
      <vt:lpstr>Std Tube Dims</vt:lpstr>
      <vt:lpstr>Std Shell Dims</vt:lpstr>
      <vt:lpstr>Shell to Tube Diameter</vt:lpstr>
      <vt:lpstr>Drop Downs</vt:lpstr>
      <vt:lpstr>Sheet3</vt:lpstr>
      <vt:lpstr>password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Preferred Customer</dc:creator>
  <cp:lastModifiedBy>hassane, soumia</cp:lastModifiedBy>
  <dcterms:created xsi:type="dcterms:W3CDTF">2007-12-03T17:19:47Z</dcterms:created>
  <dcterms:modified xsi:type="dcterms:W3CDTF">2021-12-18T05:20:57Z</dcterms:modified>
</cp:coreProperties>
</file>