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_000\Documents\Classes\"/>
    </mc:Choice>
  </mc:AlternateContent>
  <bookViews>
    <workbookView xWindow="0" yWindow="0" windowWidth="15345" windowHeight="4455" xr2:uid="{7791EE46-8E2A-4EB1-8660-5C98D036836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" i="1" l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22" i="1"/>
  <c r="G121" i="1"/>
  <c r="H121" i="1"/>
  <c r="H122" i="1" s="1"/>
  <c r="H123" i="1" s="1"/>
  <c r="F146" i="1"/>
  <c r="F145" i="1"/>
  <c r="B115" i="1"/>
  <c r="B108" i="1"/>
  <c r="B111" i="1"/>
  <c r="E98" i="1"/>
  <c r="E89" i="1"/>
  <c r="E88" i="1"/>
  <c r="E87" i="1"/>
  <c r="C71" i="1"/>
  <c r="C70" i="1"/>
  <c r="C77" i="1"/>
  <c r="C76" i="1"/>
  <c r="C60" i="1"/>
  <c r="C55" i="1"/>
  <c r="C50" i="1"/>
  <c r="H37" i="1"/>
  <c r="G37" i="1"/>
  <c r="D41" i="1"/>
  <c r="D40" i="1"/>
  <c r="D39" i="1"/>
  <c r="D38" i="1"/>
  <c r="D37" i="1"/>
  <c r="D36" i="1"/>
  <c r="D35" i="1"/>
  <c r="E35" i="1" s="1"/>
  <c r="E34" i="1"/>
  <c r="D34" i="1"/>
  <c r="G24" i="1"/>
  <c r="F24" i="1"/>
  <c r="D22" i="1"/>
  <c r="D23" i="1"/>
  <c r="D24" i="1"/>
  <c r="D25" i="1"/>
  <c r="D26" i="1" s="1"/>
  <c r="D27" i="1" s="1"/>
  <c r="D28" i="1" s="1"/>
  <c r="D21" i="1"/>
  <c r="C23" i="1"/>
  <c r="C24" i="1"/>
  <c r="C25" i="1" s="1"/>
  <c r="C26" i="1" s="1"/>
  <c r="C27" i="1" s="1"/>
  <c r="C28" i="1" s="1"/>
  <c r="C22" i="1"/>
  <c r="C21" i="1"/>
  <c r="G10" i="1"/>
  <c r="F10" i="1"/>
  <c r="D9" i="1"/>
  <c r="C9" i="1"/>
  <c r="C10" i="1"/>
  <c r="D10" i="1" s="1"/>
  <c r="D8" i="1"/>
  <c r="C8" i="1"/>
  <c r="C4" i="1"/>
  <c r="H124" i="1" l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E36" i="1"/>
  <c r="E37" i="1" s="1"/>
  <c r="C11" i="1"/>
  <c r="D11" i="1" s="1"/>
  <c r="E38" i="1" l="1"/>
  <c r="C12" i="1"/>
  <c r="D12" i="1"/>
  <c r="E39" i="1" l="1"/>
  <c r="C13" i="1"/>
  <c r="D13" i="1" s="1"/>
  <c r="E40" i="1" l="1"/>
  <c r="C14" i="1"/>
  <c r="D14" i="1"/>
  <c r="E41" i="1" l="1"/>
  <c r="C15" i="1"/>
  <c r="D15" i="1" s="1"/>
</calcChain>
</file>

<file path=xl/sharedStrings.xml><?xml version="1.0" encoding="utf-8"?>
<sst xmlns="http://schemas.openxmlformats.org/spreadsheetml/2006/main" count="89" uniqueCount="73">
  <si>
    <t>11-56</t>
  </si>
  <si>
    <t>purchase cost  = $50,000</t>
  </si>
  <si>
    <t xml:space="preserve">sold for  = </t>
  </si>
  <si>
    <t xml:space="preserve">a. </t>
  </si>
  <si>
    <t>sum of years digits</t>
  </si>
  <si>
    <t>-</t>
  </si>
  <si>
    <t>gain</t>
  </si>
  <si>
    <t>b.</t>
  </si>
  <si>
    <t>straight line</t>
  </si>
  <si>
    <t>dep + sale</t>
  </si>
  <si>
    <t>c.</t>
  </si>
  <si>
    <t>MACRS</t>
  </si>
  <si>
    <t>11-61</t>
  </si>
  <si>
    <t>intial cost</t>
  </si>
  <si>
    <t>salvage</t>
  </si>
  <si>
    <t>op time</t>
  </si>
  <si>
    <t>hrs</t>
  </si>
  <si>
    <t>=(C45-C46)/C47</t>
  </si>
  <si>
    <t>dep /hr</t>
  </si>
  <si>
    <t>depreciated $5 per hour</t>
  </si>
  <si>
    <t>book vale at 4000 hrs of operation</t>
  </si>
  <si>
    <t>=4000*5</t>
  </si>
  <si>
    <t xml:space="preserve">dep </t>
  </si>
  <si>
    <t>intial cost- dep</t>
  </si>
  <si>
    <t>=50000-20000</t>
  </si>
  <si>
    <t>book value is $30,000</t>
  </si>
  <si>
    <t>11-68</t>
  </si>
  <si>
    <t>a.</t>
  </si>
  <si>
    <t>125,000 tons</t>
  </si>
  <si>
    <t>15 years</t>
  </si>
  <si>
    <t xml:space="preserve"> $3M</t>
  </si>
  <si>
    <t>$9.50 per ton</t>
  </si>
  <si>
    <t>$4.25 rev per ton</t>
  </si>
  <si>
    <t>tons per year</t>
  </si>
  <si>
    <t>6% deplition per year</t>
  </si>
  <si>
    <t>revenue per year</t>
  </si>
  <si>
    <t>option A as it shows the annual revunue gained from the project.</t>
  </si>
  <si>
    <t>12-4</t>
  </si>
  <si>
    <t>1.</t>
  </si>
  <si>
    <t>2.</t>
  </si>
  <si>
    <t>d.</t>
  </si>
  <si>
    <t>e.</t>
  </si>
  <si>
    <t>value</t>
  </si>
  <si>
    <t>12-6</t>
  </si>
  <si>
    <t>gross income</t>
  </si>
  <si>
    <t>million</t>
  </si>
  <si>
    <t>expenses</t>
  </si>
  <si>
    <t>depreciation</t>
  </si>
  <si>
    <t xml:space="preserve">net income </t>
  </si>
  <si>
    <t>tax rate</t>
  </si>
  <si>
    <t>12-8</t>
  </si>
  <si>
    <t xml:space="preserve">tax rate </t>
  </si>
  <si>
    <t xml:space="preserve">income </t>
  </si>
  <si>
    <t>total state income tax</t>
  </si>
  <si>
    <t>total federal income tax</t>
  </si>
  <si>
    <t>=22250+0.39*(275000-100000)</t>
  </si>
  <si>
    <t>=275000*0.096</t>
  </si>
  <si>
    <t>combined incremental rate</t>
  </si>
  <si>
    <t>=(90500-26400)/(275000)</t>
  </si>
  <si>
    <t>12-16</t>
  </si>
  <si>
    <t>cost</t>
  </si>
  <si>
    <t>life (yrs)</t>
  </si>
  <si>
    <t xml:space="preserve">before tax </t>
  </si>
  <si>
    <t>total taxable income</t>
  </si>
  <si>
    <t>10M - 15M</t>
  </si>
  <si>
    <t>MARR</t>
  </si>
  <si>
    <t>tax rate 35%</t>
  </si>
  <si>
    <t>yrs</t>
  </si>
  <si>
    <t>NPV</t>
  </si>
  <si>
    <t>dt</t>
  </si>
  <si>
    <t>Yes they should get the crane</t>
  </si>
  <si>
    <t>They get a net present value</t>
  </si>
  <si>
    <t>of $121,717.03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</si>
</sst>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CD2E-80EF-4512-B6BE-C0DD34873267}">
  <dimension ref="A2:H146"/>
  <sheetViews>
    <sheetView tabSelected="1" topLeftCell="A130" workbookViewId="0">
      <selection activeCell="B143" sqref="B143"/>
    </sheetView>
  </sheetViews>
  <sheetFormatPr defaultRowHeight="15" x14ac:dyDescent="0.25"/>
  <cols>
    <col min="6" max="6" width="11.85546875" bestFit="1" customWidth="1"/>
    <col min="9" max="9" width="12.5703125" bestFit="1" customWidth="1"/>
  </cols>
  <sheetData>
    <row r="2" spans="1:7" x14ac:dyDescent="0.25">
      <c r="A2" s="1" t="s">
        <v>0</v>
      </c>
    </row>
    <row r="3" spans="1:7" x14ac:dyDescent="0.25">
      <c r="B3" t="s">
        <v>1</v>
      </c>
    </row>
    <row r="4" spans="1:7" x14ac:dyDescent="0.25">
      <c r="B4" t="s">
        <v>2</v>
      </c>
      <c r="C4">
        <f>50000*0.6</f>
        <v>30000</v>
      </c>
    </row>
    <row r="6" spans="1:7" x14ac:dyDescent="0.25">
      <c r="B6" s="1" t="s">
        <v>3</v>
      </c>
      <c r="C6" t="s">
        <v>4</v>
      </c>
    </row>
    <row r="7" spans="1:7" x14ac:dyDescent="0.25">
      <c r="B7">
        <v>0</v>
      </c>
      <c r="C7" t="s">
        <v>5</v>
      </c>
      <c r="D7">
        <v>50000</v>
      </c>
    </row>
    <row r="8" spans="1:7" x14ac:dyDescent="0.25">
      <c r="B8">
        <v>1</v>
      </c>
      <c r="C8">
        <f>((8-B8+1)/(1+2+3+4+5+6+7+8))*D7</f>
        <v>11111.111111111111</v>
      </c>
      <c r="D8">
        <f>D7-C8</f>
        <v>38888.888888888891</v>
      </c>
    </row>
    <row r="9" spans="1:7" x14ac:dyDescent="0.25">
      <c r="B9">
        <v>2</v>
      </c>
      <c r="C9">
        <f t="shared" ref="C9:C15" si="0">((8-B9+1)/(1+2+3+4+5+6+7+8))*D8</f>
        <v>7561.7283950617284</v>
      </c>
      <c r="D9">
        <f t="shared" ref="D9:D15" si="1">D8-C9</f>
        <v>31327.160493827163</v>
      </c>
      <c r="F9" t="s">
        <v>9</v>
      </c>
      <c r="G9" s="2" t="s">
        <v>6</v>
      </c>
    </row>
    <row r="10" spans="1:7" x14ac:dyDescent="0.25">
      <c r="B10">
        <v>3</v>
      </c>
      <c r="C10">
        <f t="shared" si="0"/>
        <v>5221.1934156378602</v>
      </c>
      <c r="D10">
        <f t="shared" si="1"/>
        <v>26105.967078189304</v>
      </c>
      <c r="F10">
        <f>D10+C4</f>
        <v>56105.967078189307</v>
      </c>
      <c r="G10">
        <f>F10-D7</f>
        <v>6105.9670781893074</v>
      </c>
    </row>
    <row r="11" spans="1:7" x14ac:dyDescent="0.25">
      <c r="B11">
        <v>4</v>
      </c>
      <c r="C11">
        <f t="shared" si="0"/>
        <v>3625.8287608596256</v>
      </c>
      <c r="D11">
        <f t="shared" si="1"/>
        <v>22480.138317329678</v>
      </c>
    </row>
    <row r="12" spans="1:7" x14ac:dyDescent="0.25">
      <c r="B12">
        <v>5</v>
      </c>
      <c r="C12">
        <f t="shared" si="0"/>
        <v>2497.7931463699642</v>
      </c>
      <c r="D12">
        <f t="shared" si="1"/>
        <v>19982.345170959714</v>
      </c>
    </row>
    <row r="13" spans="1:7" x14ac:dyDescent="0.25">
      <c r="B13">
        <v>6</v>
      </c>
      <c r="C13">
        <f t="shared" si="0"/>
        <v>1665.1954309133093</v>
      </c>
      <c r="D13">
        <f t="shared" si="1"/>
        <v>18317.149740046403</v>
      </c>
    </row>
    <row r="14" spans="1:7" x14ac:dyDescent="0.25">
      <c r="B14">
        <v>7</v>
      </c>
      <c r="C14">
        <f t="shared" si="0"/>
        <v>1017.6194300025779</v>
      </c>
      <c r="D14">
        <f t="shared" si="1"/>
        <v>17299.530310043825</v>
      </c>
    </row>
    <row r="15" spans="1:7" x14ac:dyDescent="0.25">
      <c r="B15">
        <v>8</v>
      </c>
      <c r="C15">
        <f t="shared" si="0"/>
        <v>480.54250861232845</v>
      </c>
      <c r="D15">
        <f t="shared" si="1"/>
        <v>16818.987801431496</v>
      </c>
    </row>
    <row r="18" spans="2:7" x14ac:dyDescent="0.25">
      <c r="B18" s="1" t="s">
        <v>7</v>
      </c>
      <c r="C18" t="s">
        <v>8</v>
      </c>
    </row>
    <row r="20" spans="2:7" x14ac:dyDescent="0.25">
      <c r="B20">
        <v>0</v>
      </c>
      <c r="D20">
        <v>50000</v>
      </c>
    </row>
    <row r="21" spans="2:7" x14ac:dyDescent="0.25">
      <c r="B21">
        <v>1</v>
      </c>
      <c r="C21">
        <f>D20/8</f>
        <v>6250</v>
      </c>
      <c r="D21">
        <f>D20-C21</f>
        <v>43750</v>
      </c>
    </row>
    <row r="22" spans="2:7" x14ac:dyDescent="0.25">
      <c r="B22">
        <v>2</v>
      </c>
      <c r="C22">
        <f>C21</f>
        <v>6250</v>
      </c>
      <c r="D22">
        <f t="shared" ref="D22:D28" si="2">D21-C22</f>
        <v>37500</v>
      </c>
    </row>
    <row r="23" spans="2:7" x14ac:dyDescent="0.25">
      <c r="B23">
        <v>3</v>
      </c>
      <c r="C23">
        <f t="shared" ref="C23:C28" si="3">C22</f>
        <v>6250</v>
      </c>
      <c r="D23">
        <f t="shared" si="2"/>
        <v>31250</v>
      </c>
      <c r="F23" t="s">
        <v>9</v>
      </c>
      <c r="G23" s="2" t="s">
        <v>6</v>
      </c>
    </row>
    <row r="24" spans="2:7" x14ac:dyDescent="0.25">
      <c r="B24">
        <v>4</v>
      </c>
      <c r="C24">
        <f t="shared" si="3"/>
        <v>6250</v>
      </c>
      <c r="D24">
        <f t="shared" si="2"/>
        <v>25000</v>
      </c>
      <c r="F24">
        <f>D23+C4</f>
        <v>61250</v>
      </c>
      <c r="G24">
        <f>F24-D20</f>
        <v>11250</v>
      </c>
    </row>
    <row r="25" spans="2:7" x14ac:dyDescent="0.25">
      <c r="B25">
        <v>5</v>
      </c>
      <c r="C25">
        <f t="shared" si="3"/>
        <v>6250</v>
      </c>
      <c r="D25">
        <f t="shared" si="2"/>
        <v>18750</v>
      </c>
    </row>
    <row r="26" spans="2:7" x14ac:dyDescent="0.25">
      <c r="B26">
        <v>6</v>
      </c>
      <c r="C26">
        <f t="shared" si="3"/>
        <v>6250</v>
      </c>
      <c r="D26">
        <f t="shared" si="2"/>
        <v>12500</v>
      </c>
    </row>
    <row r="27" spans="2:7" x14ac:dyDescent="0.25">
      <c r="B27">
        <v>7</v>
      </c>
      <c r="C27">
        <f t="shared" si="3"/>
        <v>6250</v>
      </c>
      <c r="D27">
        <f t="shared" si="2"/>
        <v>6250</v>
      </c>
    </row>
    <row r="28" spans="2:7" x14ac:dyDescent="0.25">
      <c r="B28">
        <v>8</v>
      </c>
      <c r="C28">
        <f t="shared" si="3"/>
        <v>6250</v>
      </c>
      <c r="D28">
        <f t="shared" si="2"/>
        <v>0</v>
      </c>
    </row>
    <row r="31" spans="2:7" x14ac:dyDescent="0.25">
      <c r="B31" s="1" t="s">
        <v>10</v>
      </c>
      <c r="C31" t="s">
        <v>11</v>
      </c>
    </row>
    <row r="33" spans="1:8" x14ac:dyDescent="0.25">
      <c r="B33">
        <v>0</v>
      </c>
      <c r="C33" t="s">
        <v>5</v>
      </c>
      <c r="E33">
        <v>50000</v>
      </c>
    </row>
    <row r="34" spans="1:8" x14ac:dyDescent="0.25">
      <c r="B34">
        <v>1</v>
      </c>
      <c r="C34">
        <v>0.1429</v>
      </c>
      <c r="D34">
        <f>E33*C34</f>
        <v>7145</v>
      </c>
      <c r="E34">
        <f>E33-D34</f>
        <v>42855</v>
      </c>
    </row>
    <row r="35" spans="1:8" x14ac:dyDescent="0.25">
      <c r="B35">
        <v>2</v>
      </c>
      <c r="C35">
        <v>0.24490000000000001</v>
      </c>
      <c r="D35">
        <f>E33*C35</f>
        <v>12245</v>
      </c>
      <c r="E35">
        <f t="shared" ref="E35:E41" si="4">E34-D35</f>
        <v>30610</v>
      </c>
    </row>
    <row r="36" spans="1:8" x14ac:dyDescent="0.25">
      <c r="B36">
        <v>3</v>
      </c>
      <c r="C36">
        <v>0.1749</v>
      </c>
      <c r="D36">
        <f>E33*C36</f>
        <v>8745</v>
      </c>
      <c r="E36">
        <f t="shared" si="4"/>
        <v>21865</v>
      </c>
      <c r="G36" t="s">
        <v>9</v>
      </c>
      <c r="H36" s="2" t="s">
        <v>6</v>
      </c>
    </row>
    <row r="37" spans="1:8" x14ac:dyDescent="0.25">
      <c r="B37">
        <v>4</v>
      </c>
      <c r="C37">
        <v>0.1249</v>
      </c>
      <c r="D37">
        <f>E33*C37</f>
        <v>6245</v>
      </c>
      <c r="E37">
        <f t="shared" si="4"/>
        <v>15620</v>
      </c>
      <c r="G37">
        <f>E36+C4</f>
        <v>51865</v>
      </c>
      <c r="H37">
        <f>G37-E33</f>
        <v>1865</v>
      </c>
    </row>
    <row r="38" spans="1:8" x14ac:dyDescent="0.25">
      <c r="B38">
        <v>5</v>
      </c>
      <c r="C38">
        <v>8.9300000000000004E-2</v>
      </c>
      <c r="D38">
        <f>E33*C38</f>
        <v>4465</v>
      </c>
      <c r="E38">
        <f t="shared" si="4"/>
        <v>11155</v>
      </c>
    </row>
    <row r="39" spans="1:8" x14ac:dyDescent="0.25">
      <c r="B39">
        <v>6</v>
      </c>
      <c r="C39">
        <v>8.9200000000000002E-2</v>
      </c>
      <c r="D39">
        <f>E33*C39</f>
        <v>4460</v>
      </c>
      <c r="E39">
        <f t="shared" si="4"/>
        <v>6695</v>
      </c>
    </row>
    <row r="40" spans="1:8" x14ac:dyDescent="0.25">
      <c r="B40">
        <v>7</v>
      </c>
      <c r="C40">
        <v>8.9300000000000004E-2</v>
      </c>
      <c r="D40">
        <f>E33*C40</f>
        <v>4465</v>
      </c>
      <c r="E40">
        <f t="shared" si="4"/>
        <v>2230</v>
      </c>
    </row>
    <row r="41" spans="1:8" x14ac:dyDescent="0.25">
      <c r="B41">
        <v>8</v>
      </c>
      <c r="C41">
        <v>4.4600000000000001E-2</v>
      </c>
      <c r="D41">
        <f>E33*C41</f>
        <v>2230</v>
      </c>
      <c r="E41">
        <f t="shared" si="4"/>
        <v>0</v>
      </c>
    </row>
    <row r="44" spans="1:8" x14ac:dyDescent="0.25">
      <c r="A44" s="1" t="s">
        <v>12</v>
      </c>
    </row>
    <row r="45" spans="1:8" x14ac:dyDescent="0.25">
      <c r="B45" t="s">
        <v>13</v>
      </c>
      <c r="C45">
        <v>50000</v>
      </c>
    </row>
    <row r="46" spans="1:8" x14ac:dyDescent="0.25">
      <c r="B46" t="s">
        <v>14</v>
      </c>
      <c r="C46">
        <v>5000</v>
      </c>
    </row>
    <row r="47" spans="1:8" x14ac:dyDescent="0.25">
      <c r="B47" t="s">
        <v>15</v>
      </c>
      <c r="C47">
        <v>9000</v>
      </c>
      <c r="D47" t="s">
        <v>16</v>
      </c>
    </row>
    <row r="49" spans="1:3" x14ac:dyDescent="0.25">
      <c r="C49" s="1" t="s">
        <v>17</v>
      </c>
    </row>
    <row r="50" spans="1:3" x14ac:dyDescent="0.25">
      <c r="B50" t="s">
        <v>18</v>
      </c>
      <c r="C50">
        <f>(C45-C46)/C47</f>
        <v>5</v>
      </c>
    </row>
    <row r="51" spans="1:3" x14ac:dyDescent="0.25">
      <c r="C51" t="s">
        <v>19</v>
      </c>
    </row>
    <row r="53" spans="1:3" x14ac:dyDescent="0.25">
      <c r="B53" t="s">
        <v>20</v>
      </c>
    </row>
    <row r="54" spans="1:3" x14ac:dyDescent="0.25">
      <c r="C54" s="1" t="s">
        <v>21</v>
      </c>
    </row>
    <row r="55" spans="1:3" x14ac:dyDescent="0.25">
      <c r="C55">
        <f>4000*5</f>
        <v>20000</v>
      </c>
    </row>
    <row r="56" spans="1:3" x14ac:dyDescent="0.25">
      <c r="C56" t="s">
        <v>22</v>
      </c>
    </row>
    <row r="58" spans="1:3" x14ac:dyDescent="0.25">
      <c r="C58" t="s">
        <v>23</v>
      </c>
    </row>
    <row r="59" spans="1:3" x14ac:dyDescent="0.25">
      <c r="C59" s="1" t="s">
        <v>24</v>
      </c>
    </row>
    <row r="60" spans="1:3" x14ac:dyDescent="0.25">
      <c r="C60">
        <f>50000-20000</f>
        <v>30000</v>
      </c>
    </row>
    <row r="61" spans="1:3" x14ac:dyDescent="0.25">
      <c r="B61" t="s">
        <v>25</v>
      </c>
    </row>
    <row r="63" spans="1:3" x14ac:dyDescent="0.25">
      <c r="A63" s="1" t="s">
        <v>26</v>
      </c>
    </row>
    <row r="64" spans="1:3" x14ac:dyDescent="0.25">
      <c r="C64" t="s">
        <v>28</v>
      </c>
    </row>
    <row r="65" spans="2:4" x14ac:dyDescent="0.25">
      <c r="C65" t="s">
        <v>29</v>
      </c>
    </row>
    <row r="66" spans="2:4" x14ac:dyDescent="0.25">
      <c r="C66" t="s">
        <v>30</v>
      </c>
    </row>
    <row r="67" spans="2:4" x14ac:dyDescent="0.25">
      <c r="C67" t="s">
        <v>31</v>
      </c>
    </row>
    <row r="68" spans="2:4" x14ac:dyDescent="0.25">
      <c r="C68" t="s">
        <v>32</v>
      </c>
    </row>
    <row r="70" spans="2:4" x14ac:dyDescent="0.25">
      <c r="B70" s="1" t="s">
        <v>27</v>
      </c>
      <c r="C70">
        <f>C76</f>
        <v>8333.3333333333339</v>
      </c>
      <c r="D70" t="s">
        <v>33</v>
      </c>
    </row>
    <row r="71" spans="2:4" x14ac:dyDescent="0.25">
      <c r="C71">
        <f>C70*4.25</f>
        <v>35416.666666666672</v>
      </c>
      <c r="D71" t="s">
        <v>35</v>
      </c>
    </row>
    <row r="75" spans="2:4" x14ac:dyDescent="0.25">
      <c r="B75" s="1" t="s">
        <v>7</v>
      </c>
    </row>
    <row r="76" spans="2:4" x14ac:dyDescent="0.25">
      <c r="C76">
        <f>125000/15</f>
        <v>8333.3333333333339</v>
      </c>
      <c r="D76" t="s">
        <v>33</v>
      </c>
    </row>
    <row r="77" spans="2:4" x14ac:dyDescent="0.25">
      <c r="C77">
        <f>8333.33/125000</f>
        <v>6.6666639999999999E-2</v>
      </c>
    </row>
    <row r="78" spans="2:4" x14ac:dyDescent="0.25">
      <c r="D78" t="s">
        <v>34</v>
      </c>
    </row>
    <row r="81" spans="1:5" x14ac:dyDescent="0.25">
      <c r="B81" s="1" t="s">
        <v>10</v>
      </c>
    </row>
    <row r="82" spans="1:5" x14ac:dyDescent="0.25">
      <c r="C82" t="s">
        <v>36</v>
      </c>
    </row>
    <row r="85" spans="1:5" x14ac:dyDescent="0.25">
      <c r="A85" s="1" t="s">
        <v>37</v>
      </c>
      <c r="C85" t="s">
        <v>42</v>
      </c>
      <c r="D85" s="1" t="s">
        <v>38</v>
      </c>
      <c r="E85" s="1" t="s">
        <v>39</v>
      </c>
    </row>
    <row r="86" spans="1:5" x14ac:dyDescent="0.25">
      <c r="B86" s="1" t="s">
        <v>27</v>
      </c>
      <c r="C86">
        <v>30000</v>
      </c>
      <c r="D86" s="3">
        <v>0.15</v>
      </c>
      <c r="E86" s="3">
        <v>0.15</v>
      </c>
    </row>
    <row r="87" spans="1:5" x14ac:dyDescent="0.25">
      <c r="B87" s="1" t="s">
        <v>7</v>
      </c>
      <c r="C87">
        <v>70000</v>
      </c>
      <c r="D87" s="3">
        <v>0.25</v>
      </c>
      <c r="E87" s="4">
        <f>22250/(70000)</f>
        <v>0.31785714285714284</v>
      </c>
    </row>
    <row r="88" spans="1:5" x14ac:dyDescent="0.25">
      <c r="B88" s="1" t="s">
        <v>10</v>
      </c>
      <c r="C88">
        <v>280000</v>
      </c>
      <c r="D88" s="3">
        <v>0.39</v>
      </c>
      <c r="E88" s="4">
        <f>113900/C88</f>
        <v>0.40678571428571431</v>
      </c>
    </row>
    <row r="89" spans="1:5" x14ac:dyDescent="0.25">
      <c r="B89" s="1" t="s">
        <v>40</v>
      </c>
      <c r="C89">
        <v>8000000</v>
      </c>
      <c r="D89" s="3">
        <v>0.34</v>
      </c>
      <c r="E89" s="4">
        <f>3400000/C89</f>
        <v>0.42499999999999999</v>
      </c>
    </row>
    <row r="90" spans="1:5" x14ac:dyDescent="0.25">
      <c r="B90" s="1" t="s">
        <v>41</v>
      </c>
      <c r="C90">
        <v>45000000</v>
      </c>
      <c r="D90" s="3">
        <v>0.35</v>
      </c>
      <c r="E90" s="3">
        <v>0.35</v>
      </c>
    </row>
    <row r="93" spans="1:5" x14ac:dyDescent="0.25">
      <c r="A93" s="1" t="s">
        <v>43</v>
      </c>
    </row>
    <row r="94" spans="1:5" x14ac:dyDescent="0.25">
      <c r="B94" t="s">
        <v>44</v>
      </c>
      <c r="D94">
        <v>20</v>
      </c>
      <c r="E94" t="s">
        <v>45</v>
      </c>
    </row>
    <row r="95" spans="1:5" x14ac:dyDescent="0.25">
      <c r="B95" t="s">
        <v>46</v>
      </c>
      <c r="D95">
        <v>5.5</v>
      </c>
      <c r="E95" t="s">
        <v>45</v>
      </c>
    </row>
    <row r="96" spans="1:5" x14ac:dyDescent="0.25">
      <c r="B96" t="s">
        <v>47</v>
      </c>
      <c r="D96">
        <v>3.5</v>
      </c>
      <c r="E96" t="s">
        <v>45</v>
      </c>
    </row>
    <row r="98" spans="1:6" x14ac:dyDescent="0.25">
      <c r="C98" t="s">
        <v>48</v>
      </c>
      <c r="E98">
        <f>D94-D95-D96</f>
        <v>11</v>
      </c>
      <c r="F98" t="s">
        <v>45</v>
      </c>
    </row>
    <row r="99" spans="1:6" x14ac:dyDescent="0.25">
      <c r="D99" t="s">
        <v>49</v>
      </c>
      <c r="E99" s="3">
        <v>0.35</v>
      </c>
    </row>
    <row r="102" spans="1:6" x14ac:dyDescent="0.25">
      <c r="A102" s="1" t="s">
        <v>50</v>
      </c>
    </row>
    <row r="103" spans="1:6" x14ac:dyDescent="0.25">
      <c r="B103" t="s">
        <v>51</v>
      </c>
      <c r="C103" s="5">
        <v>9.6000000000000002E-2</v>
      </c>
    </row>
    <row r="104" spans="1:6" x14ac:dyDescent="0.25">
      <c r="B104" t="s">
        <v>52</v>
      </c>
      <c r="C104" s="6">
        <v>275000</v>
      </c>
    </row>
    <row r="106" spans="1:6" x14ac:dyDescent="0.25">
      <c r="B106" t="s">
        <v>53</v>
      </c>
    </row>
    <row r="107" spans="1:6" x14ac:dyDescent="0.25">
      <c r="B107" s="1" t="s">
        <v>56</v>
      </c>
    </row>
    <row r="108" spans="1:6" x14ac:dyDescent="0.25">
      <c r="B108">
        <f>275000*0.096</f>
        <v>26400</v>
      </c>
    </row>
    <row r="109" spans="1:6" x14ac:dyDescent="0.25">
      <c r="B109" t="s">
        <v>54</v>
      </c>
    </row>
    <row r="110" spans="1:6" x14ac:dyDescent="0.25">
      <c r="B110" s="1" t="s">
        <v>55</v>
      </c>
    </row>
    <row r="111" spans="1:6" x14ac:dyDescent="0.25">
      <c r="B111">
        <f>22250+0.39*(275000-100000)</f>
        <v>90500</v>
      </c>
    </row>
    <row r="113" spans="1:8" x14ac:dyDescent="0.25">
      <c r="B113" t="s">
        <v>57</v>
      </c>
    </row>
    <row r="114" spans="1:8" x14ac:dyDescent="0.25">
      <c r="B114" s="1" t="s">
        <v>58</v>
      </c>
    </row>
    <row r="115" spans="1:8" x14ac:dyDescent="0.25">
      <c r="B115" s="4">
        <f>(90500-26400)/(275000)</f>
        <v>0.2330909090909091</v>
      </c>
    </row>
    <row r="118" spans="1:8" x14ac:dyDescent="0.25">
      <c r="A118" s="1" t="s">
        <v>59</v>
      </c>
    </row>
    <row r="119" spans="1:8" x14ac:dyDescent="0.25">
      <c r="B119" t="s">
        <v>60</v>
      </c>
      <c r="C119">
        <v>1125000</v>
      </c>
      <c r="E119" t="s">
        <v>67</v>
      </c>
      <c r="G119" t="s">
        <v>69</v>
      </c>
      <c r="H119" t="s">
        <v>42</v>
      </c>
    </row>
    <row r="120" spans="1:8" x14ac:dyDescent="0.25">
      <c r="B120" t="s">
        <v>61</v>
      </c>
      <c r="C120">
        <v>25</v>
      </c>
      <c r="E120">
        <v>0</v>
      </c>
      <c r="F120">
        <v>-1125000</v>
      </c>
      <c r="H120">
        <v>1125000</v>
      </c>
    </row>
    <row r="121" spans="1:8" x14ac:dyDescent="0.25">
      <c r="B121" t="s">
        <v>14</v>
      </c>
      <c r="C121">
        <v>147000</v>
      </c>
      <c r="E121">
        <v>1</v>
      </c>
      <c r="F121">
        <v>195000</v>
      </c>
      <c r="G121">
        <f>($C$119-$C$121)/$C$120</f>
        <v>39120</v>
      </c>
      <c r="H121">
        <f>H120-G121</f>
        <v>1085880</v>
      </c>
    </row>
    <row r="122" spans="1:8" x14ac:dyDescent="0.25">
      <c r="B122" t="s">
        <v>62</v>
      </c>
      <c r="C122">
        <v>195000</v>
      </c>
      <c r="E122">
        <v>2</v>
      </c>
      <c r="F122">
        <v>195000</v>
      </c>
      <c r="G122">
        <f>G121</f>
        <v>39120</v>
      </c>
      <c r="H122">
        <f t="shared" ref="H122:H145" si="5">H121-G122</f>
        <v>1046760</v>
      </c>
    </row>
    <row r="123" spans="1:8" x14ac:dyDescent="0.25">
      <c r="B123" t="s">
        <v>63</v>
      </c>
      <c r="D123" t="s">
        <v>64</v>
      </c>
      <c r="E123">
        <v>3</v>
      </c>
      <c r="F123">
        <v>195000</v>
      </c>
      <c r="G123">
        <f t="shared" ref="G123:G145" si="6">G122</f>
        <v>39120</v>
      </c>
      <c r="H123">
        <f t="shared" si="5"/>
        <v>1007640</v>
      </c>
    </row>
    <row r="124" spans="1:8" x14ac:dyDescent="0.25">
      <c r="B124" t="s">
        <v>65</v>
      </c>
      <c r="C124" s="3">
        <v>0.15</v>
      </c>
      <c r="E124">
        <v>4</v>
      </c>
      <c r="F124">
        <v>195000</v>
      </c>
      <c r="G124">
        <f t="shared" si="6"/>
        <v>39120</v>
      </c>
      <c r="H124">
        <f t="shared" si="5"/>
        <v>968520</v>
      </c>
    </row>
    <row r="125" spans="1:8" x14ac:dyDescent="0.25">
      <c r="E125">
        <v>5</v>
      </c>
      <c r="F125">
        <v>195000</v>
      </c>
      <c r="G125">
        <f t="shared" si="6"/>
        <v>39120</v>
      </c>
      <c r="H125">
        <f t="shared" si="5"/>
        <v>929400</v>
      </c>
    </row>
    <row r="126" spans="1:8" x14ac:dyDescent="0.25">
      <c r="B126" t="s">
        <v>66</v>
      </c>
      <c r="E126">
        <v>6</v>
      </c>
      <c r="F126">
        <v>195000</v>
      </c>
      <c r="G126">
        <f t="shared" si="6"/>
        <v>39120</v>
      </c>
      <c r="H126">
        <f t="shared" si="5"/>
        <v>890280</v>
      </c>
    </row>
    <row r="127" spans="1:8" x14ac:dyDescent="0.25">
      <c r="E127">
        <v>7</v>
      </c>
      <c r="F127">
        <v>195000</v>
      </c>
      <c r="G127">
        <f t="shared" si="6"/>
        <v>39120</v>
      </c>
      <c r="H127">
        <f t="shared" si="5"/>
        <v>851160</v>
      </c>
    </row>
    <row r="128" spans="1:8" x14ac:dyDescent="0.25">
      <c r="E128">
        <v>8</v>
      </c>
      <c r="F128">
        <v>195000</v>
      </c>
      <c r="G128">
        <f t="shared" si="6"/>
        <v>39120</v>
      </c>
      <c r="H128">
        <f t="shared" si="5"/>
        <v>812040</v>
      </c>
    </row>
    <row r="129" spans="2:8" x14ac:dyDescent="0.25">
      <c r="E129">
        <v>9</v>
      </c>
      <c r="F129">
        <v>195000</v>
      </c>
      <c r="G129">
        <f t="shared" si="6"/>
        <v>39120</v>
      </c>
      <c r="H129">
        <f t="shared" si="5"/>
        <v>772920</v>
      </c>
    </row>
    <row r="130" spans="2:8" x14ac:dyDescent="0.25">
      <c r="E130">
        <v>10</v>
      </c>
      <c r="F130">
        <v>195000</v>
      </c>
      <c r="G130">
        <f t="shared" si="6"/>
        <v>39120</v>
      </c>
      <c r="H130">
        <f t="shared" si="5"/>
        <v>733800</v>
      </c>
    </row>
    <row r="131" spans="2:8" x14ac:dyDescent="0.25">
      <c r="E131">
        <v>11</v>
      </c>
      <c r="F131">
        <v>195000</v>
      </c>
      <c r="G131">
        <f t="shared" si="6"/>
        <v>39120</v>
      </c>
      <c r="H131">
        <f t="shared" si="5"/>
        <v>694680</v>
      </c>
    </row>
    <row r="132" spans="2:8" x14ac:dyDescent="0.25">
      <c r="E132">
        <v>12</v>
      </c>
      <c r="F132">
        <v>195000</v>
      </c>
      <c r="G132">
        <f t="shared" si="6"/>
        <v>39120</v>
      </c>
      <c r="H132">
        <f t="shared" si="5"/>
        <v>655560</v>
      </c>
    </row>
    <row r="133" spans="2:8" x14ac:dyDescent="0.25">
      <c r="E133">
        <v>13</v>
      </c>
      <c r="F133">
        <v>195000</v>
      </c>
      <c r="G133">
        <f t="shared" si="6"/>
        <v>39120</v>
      </c>
      <c r="H133">
        <f t="shared" si="5"/>
        <v>616440</v>
      </c>
    </row>
    <row r="134" spans="2:8" x14ac:dyDescent="0.25">
      <c r="E134">
        <v>14</v>
      </c>
      <c r="F134">
        <v>195000</v>
      </c>
      <c r="G134">
        <f t="shared" si="6"/>
        <v>39120</v>
      </c>
      <c r="H134">
        <f t="shared" si="5"/>
        <v>577320</v>
      </c>
    </row>
    <row r="135" spans="2:8" x14ac:dyDescent="0.25">
      <c r="E135">
        <v>15</v>
      </c>
      <c r="F135">
        <v>195000</v>
      </c>
      <c r="G135">
        <f t="shared" si="6"/>
        <v>39120</v>
      </c>
      <c r="H135">
        <f t="shared" si="5"/>
        <v>538200</v>
      </c>
    </row>
    <row r="136" spans="2:8" x14ac:dyDescent="0.25">
      <c r="E136">
        <v>16</v>
      </c>
      <c r="F136">
        <v>195000</v>
      </c>
      <c r="G136">
        <f t="shared" si="6"/>
        <v>39120</v>
      </c>
      <c r="H136">
        <f t="shared" si="5"/>
        <v>499080</v>
      </c>
    </row>
    <row r="137" spans="2:8" x14ac:dyDescent="0.25">
      <c r="E137">
        <v>17</v>
      </c>
      <c r="F137">
        <v>195000</v>
      </c>
      <c r="G137">
        <f t="shared" si="6"/>
        <v>39120</v>
      </c>
      <c r="H137">
        <f t="shared" si="5"/>
        <v>459960</v>
      </c>
    </row>
    <row r="138" spans="2:8" x14ac:dyDescent="0.25">
      <c r="E138">
        <v>18</v>
      </c>
      <c r="F138">
        <v>195000</v>
      </c>
      <c r="G138">
        <f t="shared" si="6"/>
        <v>39120</v>
      </c>
      <c r="H138">
        <f t="shared" si="5"/>
        <v>420840</v>
      </c>
    </row>
    <row r="139" spans="2:8" x14ac:dyDescent="0.25">
      <c r="E139">
        <v>19</v>
      </c>
      <c r="F139">
        <v>195000</v>
      </c>
      <c r="G139">
        <f t="shared" si="6"/>
        <v>39120</v>
      </c>
      <c r="H139">
        <f t="shared" si="5"/>
        <v>381720</v>
      </c>
    </row>
    <row r="140" spans="2:8" x14ac:dyDescent="0.25">
      <c r="B140" t="s">
        <v>70</v>
      </c>
      <c r="E140">
        <v>20</v>
      </c>
      <c r="F140">
        <v>195000</v>
      </c>
      <c r="G140">
        <f t="shared" si="6"/>
        <v>39120</v>
      </c>
      <c r="H140">
        <f t="shared" si="5"/>
        <v>342600</v>
      </c>
    </row>
    <row r="141" spans="2:8" x14ac:dyDescent="0.25">
      <c r="B141" t="s">
        <v>71</v>
      </c>
      <c r="E141">
        <v>21</v>
      </c>
      <c r="F141">
        <v>195000</v>
      </c>
      <c r="G141">
        <f t="shared" si="6"/>
        <v>39120</v>
      </c>
      <c r="H141">
        <f t="shared" si="5"/>
        <v>303480</v>
      </c>
    </row>
    <row r="142" spans="2:8" x14ac:dyDescent="0.25">
      <c r="B142" t="s">
        <v>72</v>
      </c>
      <c r="E142">
        <v>22</v>
      </c>
      <c r="F142">
        <v>195000</v>
      </c>
      <c r="G142">
        <f t="shared" si="6"/>
        <v>39120</v>
      </c>
      <c r="H142">
        <f t="shared" si="5"/>
        <v>264360</v>
      </c>
    </row>
    <row r="143" spans="2:8" x14ac:dyDescent="0.25">
      <c r="E143">
        <v>23</v>
      </c>
      <c r="F143">
        <v>195000</v>
      </c>
      <c r="G143">
        <f t="shared" si="6"/>
        <v>39120</v>
      </c>
      <c r="H143">
        <f t="shared" si="5"/>
        <v>225240</v>
      </c>
    </row>
    <row r="144" spans="2:8" x14ac:dyDescent="0.25">
      <c r="E144">
        <v>24</v>
      </c>
      <c r="F144">
        <v>195000</v>
      </c>
      <c r="G144">
        <f t="shared" si="6"/>
        <v>39120</v>
      </c>
      <c r="H144">
        <f t="shared" si="5"/>
        <v>186120</v>
      </c>
    </row>
    <row r="145" spans="5:8" x14ac:dyDescent="0.25">
      <c r="E145">
        <v>25</v>
      </c>
      <c r="F145">
        <f>F144+C121</f>
        <v>342000</v>
      </c>
      <c r="G145">
        <f t="shared" si="6"/>
        <v>39120</v>
      </c>
      <c r="H145">
        <f t="shared" si="5"/>
        <v>147000</v>
      </c>
    </row>
    <row r="146" spans="5:8" x14ac:dyDescent="0.25">
      <c r="E146" t="s">
        <v>68</v>
      </c>
      <c r="F146" s="7">
        <f>NPV(0.15,F120:F145)</f>
        <v>121717.02982388822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andre_000</dc:creator>
  <cp:lastModifiedBy>andre_000</cp:lastModifiedBy>
  <dcterms:created xsi:type="dcterms:W3CDTF">2017-11-22T02:32:20Z</dcterms:created>
  <dcterms:modified xsi:type="dcterms:W3CDTF">2017-11-22T03:46:50Z</dcterms:modified>
</cp:coreProperties>
</file>