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RF_Power_Meter\"/>
    </mc:Choice>
  </mc:AlternateContent>
  <xr:revisionPtr revIDLastSave="0" documentId="13_ncr:1_{FE01A3AC-5E49-4F10-B24A-001ED290D22D}" xr6:coauthVersionLast="47" xr6:coauthVersionMax="47" xr10:uidLastSave="{00000000-0000-0000-0000-000000000000}"/>
  <bookViews>
    <workbookView xWindow="-120" yWindow="-120" windowWidth="29040" windowHeight="15720" activeTab="4" xr2:uid="{0C5E7151-439D-455B-AE8B-E23FF7950BFD}"/>
  </bookViews>
  <sheets>
    <sheet name="OriginalDesign" sheetId="1" r:id="rId1"/>
    <sheet name="ImprovedDesign" sheetId="2" r:id="rId2"/>
    <sheet name="Sheet3" sheetId="3" r:id="rId3"/>
    <sheet name="Sheet4" sheetId="4" r:id="rId4"/>
    <sheet name="Calibration per Ban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8" i="5" l="1"/>
  <c r="F198" i="5" s="1"/>
  <c r="D197" i="5"/>
  <c r="F197" i="5" s="1"/>
  <c r="D196" i="5"/>
  <c r="F196" i="5" s="1"/>
  <c r="D195" i="5"/>
  <c r="F195" i="5" s="1"/>
  <c r="D194" i="5"/>
  <c r="F194" i="5" s="1"/>
  <c r="D193" i="5"/>
  <c r="F193" i="5" s="1"/>
  <c r="D178" i="5"/>
  <c r="F178" i="5" s="1"/>
  <c r="D177" i="5"/>
  <c r="F177" i="5" s="1"/>
  <c r="D176" i="5"/>
  <c r="F176" i="5" s="1"/>
  <c r="D175" i="5"/>
  <c r="F175" i="5" s="1"/>
  <c r="D174" i="5"/>
  <c r="F174" i="5" s="1"/>
  <c r="D173" i="5"/>
  <c r="F173" i="5" s="1"/>
  <c r="D159" i="5"/>
  <c r="F159" i="5" s="1"/>
  <c r="D158" i="5"/>
  <c r="F158" i="5" s="1"/>
  <c r="D157" i="5"/>
  <c r="F157" i="5" s="1"/>
  <c r="D156" i="5"/>
  <c r="F156" i="5" s="1"/>
  <c r="D155" i="5"/>
  <c r="F155" i="5" s="1"/>
  <c r="D154" i="5"/>
  <c r="F154" i="5" s="1"/>
  <c r="D120" i="5"/>
  <c r="F120" i="5" s="1"/>
  <c r="F119" i="5"/>
  <c r="D119" i="5"/>
  <c r="D118" i="5"/>
  <c r="F118" i="5" s="1"/>
  <c r="F117" i="5"/>
  <c r="D117" i="5"/>
  <c r="D116" i="5"/>
  <c r="F116" i="5" s="1"/>
  <c r="F11" i="3"/>
  <c r="D84" i="5"/>
  <c r="F84" i="5" s="1"/>
  <c r="D83" i="5"/>
  <c r="F83" i="5" s="1"/>
  <c r="D82" i="5"/>
  <c r="F82" i="5" s="1"/>
  <c r="D81" i="5"/>
  <c r="F81" i="5" s="1"/>
  <c r="D80" i="5"/>
  <c r="F80" i="5" s="1"/>
  <c r="D138" i="5"/>
  <c r="F138" i="5" s="1"/>
  <c r="D101" i="5"/>
  <c r="F101" i="5" s="1"/>
  <c r="D100" i="5"/>
  <c r="F100" i="5" s="1"/>
  <c r="D99" i="5"/>
  <c r="F99" i="5" s="1"/>
  <c r="D98" i="5"/>
  <c r="F98" i="5" s="1"/>
  <c r="D97" i="5"/>
  <c r="F97" i="5" s="1"/>
  <c r="D14" i="5"/>
  <c r="F14" i="5" s="1"/>
  <c r="D31" i="5"/>
  <c r="F31" i="5" s="1"/>
  <c r="D139" i="5"/>
  <c r="F139" i="5" s="1"/>
  <c r="D137" i="5"/>
  <c r="F137" i="5" s="1"/>
  <c r="D136" i="5"/>
  <c r="F136" i="5" s="1"/>
  <c r="D135" i="5"/>
  <c r="F135" i="5" s="1"/>
  <c r="D134" i="5"/>
  <c r="F134" i="5" s="1"/>
  <c r="D68" i="5"/>
  <c r="F68" i="5" s="1"/>
  <c r="D67" i="5"/>
  <c r="F67" i="5" s="1"/>
  <c r="D66" i="5"/>
  <c r="F66" i="5" s="1"/>
  <c r="D65" i="5"/>
  <c r="F65" i="5" s="1"/>
  <c r="D64" i="5"/>
  <c r="F64" i="5" s="1"/>
  <c r="D50" i="5"/>
  <c r="F50" i="5" s="1"/>
  <c r="D49" i="5"/>
  <c r="F49" i="5" s="1"/>
  <c r="D48" i="5"/>
  <c r="F48" i="5" s="1"/>
  <c r="D47" i="5"/>
  <c r="F47" i="5" s="1"/>
  <c r="D46" i="5"/>
  <c r="F46" i="5" s="1"/>
  <c r="D15" i="5"/>
  <c r="F15" i="5" s="1"/>
  <c r="D13" i="5"/>
  <c r="F13" i="5" s="1"/>
  <c r="D12" i="5"/>
  <c r="F12" i="5" s="1"/>
  <c r="D11" i="5"/>
  <c r="F11" i="5" s="1"/>
  <c r="D10" i="5"/>
  <c r="F10" i="5" s="1"/>
  <c r="D32" i="5"/>
  <c r="F32" i="5" s="1"/>
  <c r="D30" i="5"/>
  <c r="F30" i="5" s="1"/>
  <c r="D29" i="5"/>
  <c r="F29" i="5" s="1"/>
  <c r="D28" i="5"/>
  <c r="F28" i="5" s="1"/>
  <c r="D27" i="5"/>
  <c r="F27" i="5" s="1"/>
  <c r="X33" i="4"/>
  <c r="X32" i="4"/>
  <c r="U10" i="4"/>
  <c r="U11" i="4"/>
  <c r="U12" i="4"/>
  <c r="U13" i="4"/>
  <c r="U9" i="4"/>
  <c r="S10" i="4"/>
  <c r="S11" i="4"/>
  <c r="S12" i="4"/>
  <c r="S13" i="4"/>
  <c r="S9" i="4"/>
  <c r="J57" i="4"/>
  <c r="H57" i="4"/>
  <c r="F57" i="4"/>
  <c r="D57" i="4" s="1"/>
  <c r="E57" i="4"/>
  <c r="J56" i="4"/>
  <c r="H56" i="4"/>
  <c r="F56" i="4"/>
  <c r="E56" i="4" s="1"/>
  <c r="J55" i="4"/>
  <c r="F55" i="4" s="1"/>
  <c r="H55" i="4"/>
  <c r="J54" i="4"/>
  <c r="H54" i="4" s="1"/>
  <c r="J53" i="4"/>
  <c r="H53" i="4"/>
  <c r="F53" i="4"/>
  <c r="D53" i="4" s="1"/>
  <c r="E53" i="4"/>
  <c r="J52" i="4"/>
  <c r="H52" i="4"/>
  <c r="F52" i="4"/>
  <c r="E52" i="4" s="1"/>
  <c r="J51" i="4"/>
  <c r="F51" i="4" s="1"/>
  <c r="H51" i="4"/>
  <c r="J50" i="4"/>
  <c r="H50" i="4" s="1"/>
  <c r="J49" i="4"/>
  <c r="H49" i="4"/>
  <c r="F49" i="4"/>
  <c r="D49" i="4" s="1"/>
  <c r="E49" i="4"/>
  <c r="J48" i="4"/>
  <c r="H48" i="4"/>
  <c r="F48" i="4"/>
  <c r="E48" i="4" s="1"/>
  <c r="J47" i="4"/>
  <c r="F47" i="4" s="1"/>
  <c r="H47" i="4"/>
  <c r="J46" i="4"/>
  <c r="H46" i="4" s="1"/>
  <c r="J45" i="4"/>
  <c r="H45" i="4"/>
  <c r="F45" i="4"/>
  <c r="D45" i="4" s="1"/>
  <c r="E45" i="4"/>
  <c r="J44" i="4"/>
  <c r="H44" i="4"/>
  <c r="F44" i="4"/>
  <c r="E44" i="4" s="1"/>
  <c r="J43" i="4"/>
  <c r="F43" i="4" s="1"/>
  <c r="H43" i="4"/>
  <c r="J42" i="4"/>
  <c r="H42" i="4" s="1"/>
  <c r="J41" i="4"/>
  <c r="H41" i="4"/>
  <c r="F41" i="4"/>
  <c r="D41" i="4" s="1"/>
  <c r="E41" i="4"/>
  <c r="J40" i="4"/>
  <c r="H40" i="4"/>
  <c r="F40" i="4"/>
  <c r="E40" i="4" s="1"/>
  <c r="J39" i="4"/>
  <c r="F39" i="4" s="1"/>
  <c r="H39" i="4"/>
  <c r="J38" i="4"/>
  <c r="H38" i="4" s="1"/>
  <c r="J37" i="4"/>
  <c r="H37" i="4"/>
  <c r="F37" i="4"/>
  <c r="D37" i="4" s="1"/>
  <c r="E37" i="4"/>
  <c r="J36" i="4"/>
  <c r="H36" i="4"/>
  <c r="F36" i="4"/>
  <c r="E36" i="4" s="1"/>
  <c r="J35" i="4"/>
  <c r="F35" i="4" s="1"/>
  <c r="H35" i="4"/>
  <c r="J34" i="4"/>
  <c r="H34" i="4" s="1"/>
  <c r="J33" i="4"/>
  <c r="H33" i="4"/>
  <c r="F33" i="4"/>
  <c r="D33" i="4" s="1"/>
  <c r="E33" i="4"/>
  <c r="J32" i="4"/>
  <c r="H32" i="4"/>
  <c r="F32" i="4"/>
  <c r="E32" i="4" s="1"/>
  <c r="J31" i="4"/>
  <c r="F31" i="4" s="1"/>
  <c r="H31" i="4"/>
  <c r="J30" i="4"/>
  <c r="H30" i="4" s="1"/>
  <c r="J29" i="4"/>
  <c r="H29" i="4"/>
  <c r="F29" i="4"/>
  <c r="D29" i="4" s="1"/>
  <c r="E29" i="4"/>
  <c r="J28" i="4"/>
  <c r="H28" i="4"/>
  <c r="F28" i="4"/>
  <c r="E28" i="4" s="1"/>
  <c r="J27" i="4"/>
  <c r="F27" i="4" s="1"/>
  <c r="H27" i="4"/>
  <c r="J26" i="4"/>
  <c r="H26" i="4" s="1"/>
  <c r="J25" i="4"/>
  <c r="H25" i="4"/>
  <c r="F25" i="4"/>
  <c r="D25" i="4" s="1"/>
  <c r="E25" i="4"/>
  <c r="J24" i="4"/>
  <c r="H24" i="4"/>
  <c r="F24" i="4"/>
  <c r="E24" i="4" s="1"/>
  <c r="J23" i="4"/>
  <c r="F23" i="4" s="1"/>
  <c r="H23" i="4"/>
  <c r="J22" i="4"/>
  <c r="H22" i="4" s="1"/>
  <c r="J21" i="4"/>
  <c r="H21" i="4"/>
  <c r="F21" i="4"/>
  <c r="D21" i="4" s="1"/>
  <c r="E21" i="4"/>
  <c r="J20" i="4"/>
  <c r="H20" i="4"/>
  <c r="F20" i="4"/>
  <c r="E20" i="4" s="1"/>
  <c r="J19" i="4"/>
  <c r="F19" i="4" s="1"/>
  <c r="H19" i="4"/>
  <c r="J18" i="4"/>
  <c r="H18" i="4" s="1"/>
  <c r="J17" i="4"/>
  <c r="H17" i="4"/>
  <c r="F17" i="4"/>
  <c r="D17" i="4" s="1"/>
  <c r="E17" i="4"/>
  <c r="J16" i="4"/>
  <c r="H16" i="4"/>
  <c r="F16" i="4"/>
  <c r="E16" i="4" s="1"/>
  <c r="J15" i="4"/>
  <c r="F15" i="4" s="1"/>
  <c r="H15" i="4"/>
  <c r="J14" i="4"/>
  <c r="H14" i="4" s="1"/>
  <c r="J13" i="4"/>
  <c r="H13" i="4"/>
  <c r="F13" i="4"/>
  <c r="D13" i="4" s="1"/>
  <c r="E13" i="4"/>
  <c r="J12" i="4"/>
  <c r="H12" i="4"/>
  <c r="F12" i="4"/>
  <c r="E12" i="4" s="1"/>
  <c r="J11" i="4"/>
  <c r="F11" i="4" s="1"/>
  <c r="H11" i="4"/>
  <c r="J10" i="4"/>
  <c r="H10" i="4" s="1"/>
  <c r="J9" i="4"/>
  <c r="H9" i="4"/>
  <c r="F9" i="4"/>
  <c r="D9" i="4" s="1"/>
  <c r="E9" i="4"/>
  <c r="J8" i="4"/>
  <c r="H8" i="4"/>
  <c r="F8" i="4"/>
  <c r="E8" i="4" s="1"/>
  <c r="J7" i="4"/>
  <c r="F7" i="4" s="1"/>
  <c r="H7" i="4"/>
  <c r="J6" i="4"/>
  <c r="H6" i="4" s="1"/>
  <c r="J5" i="4"/>
  <c r="H5" i="4"/>
  <c r="F5" i="4"/>
  <c r="D5" i="4" s="1"/>
  <c r="E5" i="4"/>
  <c r="Y24" i="3"/>
  <c r="AA24" i="3" s="1"/>
  <c r="Y25" i="3"/>
  <c r="AA25" i="3" s="1"/>
  <c r="Y26" i="3"/>
  <c r="AA26" i="3" s="1"/>
  <c r="Y23" i="3"/>
  <c r="AA23" i="3" s="1"/>
  <c r="N65" i="3"/>
  <c r="O65" i="3"/>
  <c r="P65" i="3" s="1"/>
  <c r="Q65" i="3" s="1"/>
  <c r="S65" i="3" s="1"/>
  <c r="L65" i="3"/>
  <c r="D65" i="3"/>
  <c r="F65" i="3" s="1"/>
  <c r="G65" i="3" s="1"/>
  <c r="H65" i="3" s="1"/>
  <c r="N64" i="3"/>
  <c r="O64" i="3"/>
  <c r="P64" i="3" s="1"/>
  <c r="Q64" i="3" s="1"/>
  <c r="S64" i="3" s="1"/>
  <c r="L64" i="3"/>
  <c r="D64" i="3"/>
  <c r="F64" i="3" s="1"/>
  <c r="G64" i="3" s="1"/>
  <c r="H64" i="3" s="1"/>
  <c r="N63" i="3"/>
  <c r="O63" i="3"/>
  <c r="P63" i="3" s="1"/>
  <c r="Q63" i="3" s="1"/>
  <c r="S63" i="3" s="1"/>
  <c r="L63" i="3"/>
  <c r="D63" i="3"/>
  <c r="F63" i="3" s="1"/>
  <c r="G63" i="3" s="1"/>
  <c r="H63" i="3" s="1"/>
  <c r="O62" i="3"/>
  <c r="P62" i="3" s="1"/>
  <c r="Q62" i="3" s="1"/>
  <c r="S62" i="3" s="1"/>
  <c r="N62" i="3"/>
  <c r="L62" i="3"/>
  <c r="D62" i="3"/>
  <c r="F62" i="3" s="1"/>
  <c r="G62" i="3" s="1"/>
  <c r="H62" i="3" s="1"/>
  <c r="N60" i="3"/>
  <c r="L61" i="3"/>
  <c r="N61" i="3"/>
  <c r="L60" i="3"/>
  <c r="P61" i="3"/>
  <c r="Q61" i="3" s="1"/>
  <c r="S61" i="3" s="1"/>
  <c r="D61" i="3"/>
  <c r="F61" i="3" s="1"/>
  <c r="O60" i="3"/>
  <c r="P60" i="3" s="1"/>
  <c r="Q60" i="3" s="1"/>
  <c r="S60" i="3" s="1"/>
  <c r="D60" i="3"/>
  <c r="F60" i="3" s="1"/>
  <c r="G60" i="3" s="1"/>
  <c r="H60" i="3" s="1"/>
  <c r="T49" i="3"/>
  <c r="E42" i="3"/>
  <c r="E43" i="3"/>
  <c r="D43" i="3"/>
  <c r="D42" i="3"/>
  <c r="F8" i="3"/>
  <c r="F9" i="3"/>
  <c r="F10" i="3"/>
  <c r="F12" i="3"/>
  <c r="F13" i="3"/>
  <c r="F14" i="3"/>
  <c r="F15" i="3"/>
  <c r="F16" i="3"/>
  <c r="F17" i="3"/>
  <c r="F7" i="3"/>
  <c r="R45" i="2"/>
  <c r="AK42" i="2"/>
  <c r="AI42" i="2"/>
  <c r="AK38" i="2"/>
  <c r="AJ38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4" i="2"/>
  <c r="N43" i="2"/>
  <c r="F36" i="2"/>
  <c r="H36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60" i="2"/>
  <c r="T92" i="2"/>
  <c r="S92" i="2"/>
  <c r="R92" i="2"/>
  <c r="Q92" i="2"/>
  <c r="T91" i="2"/>
  <c r="S91" i="2"/>
  <c r="R91" i="2"/>
  <c r="Q91" i="2"/>
  <c r="T90" i="2"/>
  <c r="S90" i="2"/>
  <c r="R90" i="2"/>
  <c r="Q90" i="2"/>
  <c r="T89" i="2"/>
  <c r="S89" i="2"/>
  <c r="R89" i="2"/>
  <c r="Q89" i="2"/>
  <c r="T88" i="2"/>
  <c r="S88" i="2"/>
  <c r="R88" i="2"/>
  <c r="Q88" i="2"/>
  <c r="T87" i="2"/>
  <c r="S87" i="2"/>
  <c r="R87" i="2"/>
  <c r="Q87" i="2"/>
  <c r="T86" i="2"/>
  <c r="S86" i="2"/>
  <c r="R86" i="2"/>
  <c r="Q86" i="2"/>
  <c r="T85" i="2"/>
  <c r="S85" i="2"/>
  <c r="R85" i="2"/>
  <c r="Q85" i="2"/>
  <c r="T84" i="2"/>
  <c r="S84" i="2"/>
  <c r="R84" i="2"/>
  <c r="Q84" i="2"/>
  <c r="T83" i="2"/>
  <c r="S83" i="2"/>
  <c r="R83" i="2"/>
  <c r="Q83" i="2"/>
  <c r="T82" i="2"/>
  <c r="S82" i="2"/>
  <c r="R82" i="2"/>
  <c r="Q82" i="2"/>
  <c r="T81" i="2"/>
  <c r="S81" i="2"/>
  <c r="R81" i="2"/>
  <c r="Q81" i="2"/>
  <c r="T80" i="2"/>
  <c r="S80" i="2"/>
  <c r="R80" i="2"/>
  <c r="Q80" i="2"/>
  <c r="T79" i="2"/>
  <c r="S79" i="2"/>
  <c r="R79" i="2"/>
  <c r="Q79" i="2"/>
  <c r="T78" i="2"/>
  <c r="S78" i="2"/>
  <c r="R78" i="2"/>
  <c r="Q78" i="2"/>
  <c r="T77" i="2"/>
  <c r="S77" i="2"/>
  <c r="R77" i="2"/>
  <c r="Q77" i="2"/>
  <c r="T76" i="2"/>
  <c r="S76" i="2"/>
  <c r="R76" i="2"/>
  <c r="Q76" i="2"/>
  <c r="T75" i="2"/>
  <c r="S75" i="2"/>
  <c r="R75" i="2"/>
  <c r="Q75" i="2"/>
  <c r="T74" i="2"/>
  <c r="S74" i="2"/>
  <c r="R74" i="2"/>
  <c r="Q74" i="2"/>
  <c r="T73" i="2"/>
  <c r="S73" i="2"/>
  <c r="R73" i="2"/>
  <c r="Q73" i="2"/>
  <c r="T72" i="2"/>
  <c r="S72" i="2"/>
  <c r="R72" i="2"/>
  <c r="Q72" i="2"/>
  <c r="T71" i="2"/>
  <c r="S71" i="2"/>
  <c r="R71" i="2"/>
  <c r="Q71" i="2"/>
  <c r="T70" i="2"/>
  <c r="S70" i="2"/>
  <c r="R70" i="2"/>
  <c r="Q70" i="2"/>
  <c r="T69" i="2"/>
  <c r="S69" i="2"/>
  <c r="R69" i="2"/>
  <c r="Q69" i="2"/>
  <c r="T68" i="2"/>
  <c r="S68" i="2"/>
  <c r="R68" i="2"/>
  <c r="Q68" i="2"/>
  <c r="T67" i="2"/>
  <c r="S67" i="2"/>
  <c r="R67" i="2"/>
  <c r="Q67" i="2"/>
  <c r="T66" i="2"/>
  <c r="S66" i="2"/>
  <c r="R66" i="2"/>
  <c r="Q66" i="2"/>
  <c r="T65" i="2"/>
  <c r="S65" i="2"/>
  <c r="R65" i="2"/>
  <c r="Q65" i="2"/>
  <c r="T64" i="2"/>
  <c r="S64" i="2"/>
  <c r="R64" i="2"/>
  <c r="Q64" i="2"/>
  <c r="T63" i="2"/>
  <c r="S63" i="2"/>
  <c r="R63" i="2"/>
  <c r="Q63" i="2"/>
  <c r="T62" i="2"/>
  <c r="S62" i="2"/>
  <c r="R62" i="2"/>
  <c r="Q62" i="2"/>
  <c r="T61" i="2"/>
  <c r="S61" i="2"/>
  <c r="R61" i="2"/>
  <c r="Q61" i="2"/>
  <c r="T60" i="2"/>
  <c r="S60" i="2"/>
  <c r="R60" i="2"/>
  <c r="Q60" i="2"/>
  <c r="Q5" i="2"/>
  <c r="R5" i="2"/>
  <c r="S5" i="2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Q10" i="2"/>
  <c r="R10" i="2"/>
  <c r="S10" i="2"/>
  <c r="T10" i="2"/>
  <c r="Q11" i="2"/>
  <c r="R11" i="2"/>
  <c r="S11" i="2"/>
  <c r="T11" i="2"/>
  <c r="Q12" i="2"/>
  <c r="R12" i="2"/>
  <c r="S12" i="2"/>
  <c r="T12" i="2"/>
  <c r="Q13" i="2"/>
  <c r="R13" i="2"/>
  <c r="S13" i="2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R4" i="2"/>
  <c r="S4" i="2"/>
  <c r="T4" i="2"/>
  <c r="Q4" i="2"/>
  <c r="N4" i="2"/>
  <c r="N5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6" i="2"/>
  <c r="H56" i="2"/>
  <c r="F56" i="2" s="1"/>
  <c r="H55" i="2"/>
  <c r="F55" i="2" s="1"/>
  <c r="H54" i="2"/>
  <c r="F54" i="2"/>
  <c r="D54" i="2"/>
  <c r="C54" i="2" s="1"/>
  <c r="H53" i="2"/>
  <c r="F53" i="2" s="1"/>
  <c r="H52" i="2"/>
  <c r="F52" i="2" s="1"/>
  <c r="H51" i="2"/>
  <c r="F51" i="2" s="1"/>
  <c r="D51" i="2"/>
  <c r="C51" i="2" s="1"/>
  <c r="H50" i="2"/>
  <c r="F50" i="2" s="1"/>
  <c r="D50" i="2"/>
  <c r="C50" i="2" s="1"/>
  <c r="H49" i="2"/>
  <c r="F49" i="2" s="1"/>
  <c r="H48" i="2"/>
  <c r="F48" i="2" s="1"/>
  <c r="H47" i="2"/>
  <c r="F47" i="2" s="1"/>
  <c r="D47" i="2"/>
  <c r="C47" i="2" s="1"/>
  <c r="H46" i="2"/>
  <c r="F46" i="2" s="1"/>
  <c r="H45" i="2"/>
  <c r="F45" i="2" s="1"/>
  <c r="H44" i="2"/>
  <c r="F44" i="2" s="1"/>
  <c r="H43" i="2"/>
  <c r="F43" i="2" s="1"/>
  <c r="H42" i="2"/>
  <c r="D42" i="2" s="1"/>
  <c r="C42" i="2" s="1"/>
  <c r="F42" i="2"/>
  <c r="H41" i="2"/>
  <c r="F41" i="2" s="1"/>
  <c r="H40" i="2"/>
  <c r="F40" i="2" s="1"/>
  <c r="H39" i="2"/>
  <c r="F39" i="2" s="1"/>
  <c r="H38" i="2"/>
  <c r="F38" i="2"/>
  <c r="D38" i="2"/>
  <c r="C38" i="2" s="1"/>
  <c r="H37" i="2"/>
  <c r="F37" i="2" s="1"/>
  <c r="H35" i="2"/>
  <c r="F35" i="2" s="1"/>
  <c r="D35" i="2"/>
  <c r="C35" i="2" s="1"/>
  <c r="H34" i="2"/>
  <c r="F34" i="2" s="1"/>
  <c r="H33" i="2"/>
  <c r="F33" i="2" s="1"/>
  <c r="H32" i="2"/>
  <c r="F32" i="2" s="1"/>
  <c r="H31" i="2"/>
  <c r="F31" i="2" s="1"/>
  <c r="H30" i="2"/>
  <c r="D30" i="2" s="1"/>
  <c r="F30" i="2"/>
  <c r="H29" i="2"/>
  <c r="F29" i="2" s="1"/>
  <c r="H28" i="2"/>
  <c r="F28" i="2" s="1"/>
  <c r="H27" i="2"/>
  <c r="F27" i="2" s="1"/>
  <c r="H26" i="2"/>
  <c r="F26" i="2"/>
  <c r="D26" i="2"/>
  <c r="C26" i="2" s="1"/>
  <c r="H25" i="2"/>
  <c r="F25" i="2" s="1"/>
  <c r="H24" i="2"/>
  <c r="F24" i="2" s="1"/>
  <c r="H23" i="2"/>
  <c r="F23" i="2" s="1"/>
  <c r="D23" i="2"/>
  <c r="C23" i="2" s="1"/>
  <c r="H22" i="2"/>
  <c r="F22" i="2" s="1"/>
  <c r="H21" i="2"/>
  <c r="F21" i="2" s="1"/>
  <c r="H20" i="2"/>
  <c r="F20" i="2" s="1"/>
  <c r="D20" i="2"/>
  <c r="C20" i="2" s="1"/>
  <c r="H19" i="2"/>
  <c r="F19" i="2" s="1"/>
  <c r="D19" i="2"/>
  <c r="C19" i="2" s="1"/>
  <c r="H18" i="2"/>
  <c r="F18" i="2" s="1"/>
  <c r="H17" i="2"/>
  <c r="F17" i="2" s="1"/>
  <c r="H16" i="2"/>
  <c r="F16" i="2" s="1"/>
  <c r="D16" i="2"/>
  <c r="C16" i="2" s="1"/>
  <c r="H15" i="2"/>
  <c r="F15" i="2" s="1"/>
  <c r="H14" i="2"/>
  <c r="F14" i="2" s="1"/>
  <c r="H13" i="2"/>
  <c r="F13" i="2" s="1"/>
  <c r="H12" i="2"/>
  <c r="F12" i="2" s="1"/>
  <c r="H11" i="2"/>
  <c r="D11" i="2" s="1"/>
  <c r="F11" i="2"/>
  <c r="H10" i="2"/>
  <c r="F10" i="2" s="1"/>
  <c r="H9" i="2"/>
  <c r="F9" i="2" s="1"/>
  <c r="H8" i="2"/>
  <c r="F8" i="2" s="1"/>
  <c r="H7" i="2"/>
  <c r="F7" i="2"/>
  <c r="D7" i="2"/>
  <c r="C7" i="2" s="1"/>
  <c r="H6" i="2"/>
  <c r="F6" i="2" s="1"/>
  <c r="H5" i="2"/>
  <c r="F5" i="2" s="1"/>
  <c r="H4" i="2"/>
  <c r="F4" i="2" s="1"/>
  <c r="D4" i="2"/>
  <c r="C4" i="2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N22" i="1"/>
  <c r="B5" i="1"/>
  <c r="B6" i="1"/>
  <c r="B7" i="1"/>
  <c r="B8" i="1"/>
  <c r="B9" i="1"/>
  <c r="B10" i="1"/>
  <c r="B11" i="1"/>
  <c r="B12" i="1"/>
  <c r="B13" i="1"/>
  <c r="B14" i="1"/>
  <c r="B15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4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" i="1"/>
  <c r="D6" i="1"/>
  <c r="D7" i="1"/>
  <c r="D8" i="1"/>
  <c r="D9" i="1"/>
  <c r="D10" i="1"/>
  <c r="D11" i="1"/>
  <c r="D12" i="1"/>
  <c r="D13" i="1"/>
  <c r="D14" i="1"/>
  <c r="D15" i="1"/>
  <c r="D16" i="1"/>
  <c r="B16" i="1" s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4" i="1"/>
  <c r="H7" i="1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7" i="1"/>
  <c r="H28" i="1"/>
  <c r="H29" i="1"/>
  <c r="H30" i="1"/>
  <c r="H31" i="1"/>
  <c r="H32" i="1"/>
  <c r="H33" i="1"/>
  <c r="H34" i="1"/>
  <c r="H35" i="1"/>
  <c r="H5" i="1"/>
  <c r="H6" i="1"/>
  <c r="H16" i="1"/>
  <c r="H26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4" i="1"/>
  <c r="D7" i="4" l="1"/>
  <c r="E7" i="4"/>
  <c r="D15" i="4"/>
  <c r="E15" i="4"/>
  <c r="D23" i="4"/>
  <c r="E23" i="4"/>
  <c r="D31" i="4"/>
  <c r="E31" i="4"/>
  <c r="D39" i="4"/>
  <c r="E39" i="4"/>
  <c r="D47" i="4"/>
  <c r="E47" i="4"/>
  <c r="E55" i="4"/>
  <c r="D55" i="4"/>
  <c r="D11" i="4"/>
  <c r="E11" i="4"/>
  <c r="D19" i="4"/>
  <c r="E19" i="4"/>
  <c r="D27" i="4"/>
  <c r="E27" i="4"/>
  <c r="D35" i="4"/>
  <c r="E35" i="4"/>
  <c r="D43" i="4"/>
  <c r="E43" i="4"/>
  <c r="E51" i="4"/>
  <c r="D51" i="4"/>
  <c r="F6" i="4"/>
  <c r="D8" i="4"/>
  <c r="F10" i="4"/>
  <c r="D12" i="4"/>
  <c r="F14" i="4"/>
  <c r="D16" i="4"/>
  <c r="F18" i="4"/>
  <c r="D20" i="4"/>
  <c r="F22" i="4"/>
  <c r="D24" i="4"/>
  <c r="F26" i="4"/>
  <c r="D28" i="4"/>
  <c r="F30" i="4"/>
  <c r="D32" i="4"/>
  <c r="F34" i="4"/>
  <c r="D36" i="4"/>
  <c r="F38" i="4"/>
  <c r="D40" i="4"/>
  <c r="F42" i="4"/>
  <c r="D44" i="4"/>
  <c r="F46" i="4"/>
  <c r="D48" i="4"/>
  <c r="F54" i="4"/>
  <c r="D56" i="4"/>
  <c r="F50" i="4"/>
  <c r="D52" i="4"/>
  <c r="G61" i="3"/>
  <c r="H61" i="3" s="1"/>
  <c r="C30" i="2"/>
  <c r="P30" i="2"/>
  <c r="P86" i="2"/>
  <c r="C11" i="2"/>
  <c r="P11" i="2"/>
  <c r="P67" i="2"/>
  <c r="P26" i="2"/>
  <c r="P91" i="2"/>
  <c r="P79" i="2"/>
  <c r="P75" i="2"/>
  <c r="D12" i="2"/>
  <c r="D15" i="2"/>
  <c r="D31" i="2"/>
  <c r="D34" i="2"/>
  <c r="D43" i="2"/>
  <c r="C43" i="2" s="1"/>
  <c r="D46" i="2"/>
  <c r="C46" i="2" s="1"/>
  <c r="P20" i="2"/>
  <c r="P16" i="2"/>
  <c r="P4" i="2"/>
  <c r="P82" i="2"/>
  <c r="P63" i="2"/>
  <c r="D8" i="2"/>
  <c r="D27" i="2"/>
  <c r="D39" i="2"/>
  <c r="C39" i="2" s="1"/>
  <c r="D55" i="2"/>
  <c r="C55" i="2" s="1"/>
  <c r="P35" i="2"/>
  <c r="P23" i="2"/>
  <c r="P19" i="2"/>
  <c r="P7" i="2"/>
  <c r="P76" i="2"/>
  <c r="P72" i="2"/>
  <c r="P60" i="2"/>
  <c r="D5" i="2"/>
  <c r="B7" i="2"/>
  <c r="D9" i="2"/>
  <c r="B11" i="2"/>
  <c r="D13" i="2"/>
  <c r="D17" i="2"/>
  <c r="B19" i="2"/>
  <c r="D21" i="2"/>
  <c r="D24" i="2"/>
  <c r="B26" i="2"/>
  <c r="D28" i="2"/>
  <c r="B30" i="2"/>
  <c r="D32" i="2"/>
  <c r="B34" i="2"/>
  <c r="D36" i="2"/>
  <c r="B38" i="2"/>
  <c r="D40" i="2"/>
  <c r="B42" i="2"/>
  <c r="D44" i="2"/>
  <c r="D48" i="2"/>
  <c r="B50" i="2"/>
  <c r="D52" i="2"/>
  <c r="B54" i="2"/>
  <c r="D56" i="2"/>
  <c r="B4" i="2"/>
  <c r="D6" i="2"/>
  <c r="D10" i="2"/>
  <c r="B12" i="2"/>
  <c r="D14" i="2"/>
  <c r="B16" i="2"/>
  <c r="D18" i="2"/>
  <c r="B20" i="2"/>
  <c r="D22" i="2"/>
  <c r="B23" i="2"/>
  <c r="D25" i="2"/>
  <c r="B27" i="2"/>
  <c r="D29" i="2"/>
  <c r="B31" i="2"/>
  <c r="D33" i="2"/>
  <c r="B35" i="2"/>
  <c r="D37" i="2"/>
  <c r="D41" i="2"/>
  <c r="B43" i="2"/>
  <c r="D45" i="2"/>
  <c r="B47" i="2"/>
  <c r="D49" i="2"/>
  <c r="B51" i="2"/>
  <c r="D53" i="2"/>
  <c r="B55" i="2"/>
  <c r="E50" i="4" l="1"/>
  <c r="D50" i="4"/>
  <c r="E46" i="4"/>
  <c r="D46" i="4"/>
  <c r="E38" i="4"/>
  <c r="D38" i="4"/>
  <c r="E30" i="4"/>
  <c r="D30" i="4"/>
  <c r="E22" i="4"/>
  <c r="D22" i="4"/>
  <c r="E14" i="4"/>
  <c r="D14" i="4"/>
  <c r="E6" i="4"/>
  <c r="D6" i="4"/>
  <c r="D54" i="4"/>
  <c r="E54" i="4"/>
  <c r="E42" i="4"/>
  <c r="D42" i="4"/>
  <c r="E34" i="4"/>
  <c r="D34" i="4"/>
  <c r="E26" i="4"/>
  <c r="D26" i="4"/>
  <c r="E18" i="4"/>
  <c r="D18" i="4"/>
  <c r="E10" i="4"/>
  <c r="D10" i="4"/>
  <c r="P85" i="2"/>
  <c r="P29" i="2"/>
  <c r="P22" i="2"/>
  <c r="P78" i="2"/>
  <c r="P14" i="2"/>
  <c r="P70" i="2"/>
  <c r="P62" i="2"/>
  <c r="P6" i="2"/>
  <c r="P92" i="2"/>
  <c r="P36" i="2"/>
  <c r="P84" i="2"/>
  <c r="P28" i="2"/>
  <c r="C15" i="2"/>
  <c r="P15" i="2"/>
  <c r="P71" i="2"/>
  <c r="P73" i="2"/>
  <c r="P17" i="2"/>
  <c r="P65" i="2"/>
  <c r="P9" i="2"/>
  <c r="C27" i="2"/>
  <c r="P27" i="2"/>
  <c r="P83" i="2"/>
  <c r="C12" i="2"/>
  <c r="P68" i="2"/>
  <c r="P12" i="2"/>
  <c r="P89" i="2"/>
  <c r="P33" i="2"/>
  <c r="P81" i="2"/>
  <c r="P25" i="2"/>
  <c r="P74" i="2"/>
  <c r="P18" i="2"/>
  <c r="P66" i="2"/>
  <c r="P10" i="2"/>
  <c r="P88" i="2"/>
  <c r="P32" i="2"/>
  <c r="P80" i="2"/>
  <c r="P24" i="2"/>
  <c r="B15" i="2"/>
  <c r="C8" i="2"/>
  <c r="P64" i="2"/>
  <c r="P8" i="2"/>
  <c r="C34" i="2"/>
  <c r="P90" i="2"/>
  <c r="P34" i="2"/>
  <c r="B39" i="2"/>
  <c r="B8" i="2"/>
  <c r="B46" i="2"/>
  <c r="P77" i="2"/>
  <c r="P21" i="2"/>
  <c r="P69" i="2"/>
  <c r="P13" i="2"/>
  <c r="P5" i="2"/>
  <c r="P61" i="2"/>
  <c r="C31" i="2"/>
  <c r="P31" i="2"/>
  <c r="P87" i="2"/>
  <c r="B53" i="2"/>
  <c r="C53" i="2"/>
  <c r="B45" i="2"/>
  <c r="C45" i="2"/>
  <c r="B37" i="2"/>
  <c r="C37" i="2"/>
  <c r="B29" i="2"/>
  <c r="C29" i="2"/>
  <c r="B22" i="2"/>
  <c r="C22" i="2"/>
  <c r="B14" i="2"/>
  <c r="C14" i="2"/>
  <c r="B6" i="2"/>
  <c r="C6" i="2"/>
  <c r="B52" i="2"/>
  <c r="C52" i="2"/>
  <c r="B44" i="2"/>
  <c r="C44" i="2"/>
  <c r="B36" i="2"/>
  <c r="C36" i="2"/>
  <c r="B28" i="2"/>
  <c r="C28" i="2"/>
  <c r="B17" i="2"/>
  <c r="C17" i="2"/>
  <c r="B9" i="2"/>
  <c r="C9" i="2"/>
  <c r="B49" i="2"/>
  <c r="C49" i="2"/>
  <c r="B41" i="2"/>
  <c r="C41" i="2"/>
  <c r="B33" i="2"/>
  <c r="C33" i="2"/>
  <c r="B25" i="2"/>
  <c r="C25" i="2"/>
  <c r="B18" i="2"/>
  <c r="C18" i="2"/>
  <c r="B10" i="2"/>
  <c r="C10" i="2"/>
  <c r="B56" i="2"/>
  <c r="C56" i="2"/>
  <c r="B48" i="2"/>
  <c r="C48" i="2"/>
  <c r="B40" i="2"/>
  <c r="C40" i="2"/>
  <c r="B32" i="2"/>
  <c r="C32" i="2"/>
  <c r="B24" i="2"/>
  <c r="C24" i="2"/>
  <c r="B21" i="2"/>
  <c r="C21" i="2"/>
  <c r="B13" i="2"/>
  <c r="C13" i="2"/>
  <c r="B5" i="2"/>
  <c r="C5" i="2"/>
</calcChain>
</file>

<file path=xl/sharedStrings.xml><?xml version="1.0" encoding="utf-8"?>
<sst xmlns="http://schemas.openxmlformats.org/spreadsheetml/2006/main" count="270" uniqueCount="122">
  <si>
    <t>f=3.6MHz</t>
  </si>
  <si>
    <t>f=7.1MHz</t>
  </si>
  <si>
    <t>f=14.2MHz</t>
  </si>
  <si>
    <t>f=28.5MHz</t>
  </si>
  <si>
    <t>[dBm]</t>
  </si>
  <si>
    <t>[W]</t>
  </si>
  <si>
    <t>[V]</t>
  </si>
  <si>
    <t>Att</t>
  </si>
  <si>
    <t>[dB]</t>
  </si>
  <si>
    <r>
      <t>U</t>
    </r>
    <r>
      <rPr>
        <sz val="9"/>
        <color theme="0"/>
        <rFont val="Aptos Narrow"/>
        <family val="2"/>
        <scheme val="minor"/>
      </rPr>
      <t>in</t>
    </r>
  </si>
  <si>
    <r>
      <t>P</t>
    </r>
    <r>
      <rPr>
        <sz val="8"/>
        <color theme="0"/>
        <rFont val="Aptos Narrow"/>
        <family val="2"/>
        <scheme val="minor"/>
      </rPr>
      <t>in</t>
    </r>
  </si>
  <si>
    <r>
      <t>U</t>
    </r>
    <r>
      <rPr>
        <sz val="8"/>
        <color theme="0"/>
        <rFont val="Aptos Narrow"/>
        <family val="2"/>
        <scheme val="minor"/>
      </rPr>
      <t>Tap</t>
    </r>
  </si>
  <si>
    <r>
      <t>P</t>
    </r>
    <r>
      <rPr>
        <sz val="8"/>
        <color theme="0"/>
        <rFont val="Aptos Narrow"/>
        <family val="2"/>
        <scheme val="minor"/>
      </rPr>
      <t>Tap</t>
    </r>
  </si>
  <si>
    <r>
      <t>U</t>
    </r>
    <r>
      <rPr>
        <sz val="8"/>
        <color theme="0"/>
        <rFont val="Aptos Narrow"/>
        <family val="2"/>
        <scheme val="minor"/>
      </rPr>
      <t>meas</t>
    </r>
  </si>
  <si>
    <t>Utap</t>
  </si>
  <si>
    <t>P[W]</t>
  </si>
  <si>
    <t>Pest[W]</t>
  </si>
  <si>
    <t>Avg Umeas</t>
  </si>
  <si>
    <t>Pin</t>
  </si>
  <si>
    <t>Pin[dBm]</t>
  </si>
  <si>
    <t>Pin[W]</t>
  </si>
  <si>
    <t>0,0245*</t>
  </si>
  <si>
    <t>P[dBm]</t>
  </si>
  <si>
    <t>f</t>
  </si>
  <si>
    <t>3.6MHz</t>
  </si>
  <si>
    <t>U=aP+b</t>
  </si>
  <si>
    <t>a</t>
  </si>
  <si>
    <t>b</t>
  </si>
  <si>
    <t>7,1MHz</t>
  </si>
  <si>
    <t>14,2MHz</t>
  </si>
  <si>
    <t>28.5MHz</t>
  </si>
  <si>
    <t>AVG</t>
  </si>
  <si>
    <t>Utap=0,0242P+2,1098</t>
  </si>
  <si>
    <t>band</t>
  </si>
  <si>
    <t>f0</t>
  </si>
  <si>
    <t>160m</t>
  </si>
  <si>
    <t>80m</t>
  </si>
  <si>
    <t>40m</t>
  </si>
  <si>
    <t>20m</t>
  </si>
  <si>
    <t>17m</t>
  </si>
  <si>
    <t>15m</t>
  </si>
  <si>
    <t>12m</t>
  </si>
  <si>
    <t>10m</t>
  </si>
  <si>
    <t>6m</t>
  </si>
  <si>
    <t>f1</t>
  </si>
  <si>
    <t>f2</t>
  </si>
  <si>
    <t>f[kHz]</t>
  </si>
  <si>
    <t>60m</t>
  </si>
  <si>
    <t>Midband frequencies for ham radio HF bands:</t>
  </si>
  <si>
    <t>Utap [V]</t>
  </si>
  <si>
    <t>P[dBm]/f0[kHz]</t>
  </si>
  <si>
    <t>Step1: Calculate midband frequencies</t>
  </si>
  <si>
    <t>Step 2: Measure Uout=f(Pin) curves for different midband frequencies to establish curve slope and intercepts</t>
  </si>
  <si>
    <t>f0[kHz]</t>
  </si>
  <si>
    <t>slope</t>
  </si>
  <si>
    <t>intercept</t>
  </si>
  <si>
    <t>Uout[V]=slope*Pin[dBm] + intercept</t>
  </si>
  <si>
    <t>Average</t>
  </si>
  <si>
    <t>Median</t>
  </si>
  <si>
    <t>Uout[V]</t>
  </si>
  <si>
    <t>Pin[dBm]=Uout[V]/slope[V/dBm]-intercept[V]/slope[V/dBm]</t>
  </si>
  <si>
    <t>Pin[dBm]=(Uout[V]-intercept[V])/slope[V/dBm]</t>
  </si>
  <si>
    <t>Actual Pin[dBm]</t>
  </si>
  <si>
    <t>f0=51000kHz</t>
  </si>
  <si>
    <t>f0=14175kHz</t>
  </si>
  <si>
    <t>f0=1905khz</t>
  </si>
  <si>
    <t>Measured Pin[dBm] - Median Curve</t>
  </si>
  <si>
    <t>0.1</t>
  </si>
  <si>
    <t>f0=28850kHz</t>
  </si>
  <si>
    <t>Step2a: Plot Utap=f(P) and add trend lines with coresponding equations, use linear approximation and obtain slope and intercept</t>
  </si>
  <si>
    <t>Actual vs. Measured Power for different midband frequency values</t>
  </si>
  <si>
    <t>Offset [dBm]</t>
  </si>
  <si>
    <t>Ptap [dBm]</t>
  </si>
  <si>
    <t>set at transceiver</t>
  </si>
  <si>
    <t>measured</t>
  </si>
  <si>
    <t>Udetector</t>
  </si>
  <si>
    <t>Ptap[dBm]</t>
  </si>
  <si>
    <t>Utap[V]</t>
  </si>
  <si>
    <t>Ptap [W]</t>
  </si>
  <si>
    <t>Offset[dBm]</t>
  </si>
  <si>
    <t>Error</t>
  </si>
  <si>
    <t>Ptap[W]</t>
  </si>
  <si>
    <t>Uptap[V]</t>
  </si>
  <si>
    <t>Urms[V]</t>
  </si>
  <si>
    <t>Full Rig</t>
  </si>
  <si>
    <t>Att[dB]</t>
  </si>
  <si>
    <t>Att [dB]</t>
  </si>
  <si>
    <t>Uout=0,029P+2,1718</t>
  </si>
  <si>
    <t>P=(1/0,029)Uout-2,1718/0,029</t>
  </si>
  <si>
    <t>1/a=</t>
  </si>
  <si>
    <t>b/a</t>
  </si>
  <si>
    <t>P=34,48276Uout-74,88966</t>
  </si>
  <si>
    <t>Att - attenuation of RF tap</t>
  </si>
  <si>
    <t>Ptap - power on 50ohm load at the measurement output of RF tap</t>
  </si>
  <si>
    <t>Utap - logarythmic power detector output voltage</t>
  </si>
  <si>
    <t>Uout [V]</t>
  </si>
  <si>
    <t>band: 160m (f0=1905kHz)</t>
  </si>
  <si>
    <t>band: 80m (f0=3650kHz)</t>
  </si>
  <si>
    <t>band: 60m (f0=5358,5kHz)</t>
  </si>
  <si>
    <t>band: 40m (f0=7100kHz)</t>
  </si>
  <si>
    <t>band: 15m (f0=21225kHz)</t>
  </si>
  <si>
    <t>Uout[V]=aPin[dBm]+b</t>
  </si>
  <si>
    <t>Pin[dBm]=(Uout[V]-b)/a</t>
  </si>
  <si>
    <t>OK</t>
  </si>
  <si>
    <t>band: 10m (f0=28850kHz)</t>
  </si>
  <si>
    <t>Pin - power delivered from reference transceiver (Yaesu-FT710, CW-L mode, KEYER=OFF, BK-IN=ON)</t>
  </si>
  <si>
    <t xml:space="preserve">OK </t>
  </si>
  <si>
    <t>Pin[dBm] = (Uout[V] -  1,1603)/0,0237</t>
  </si>
  <si>
    <t>Pin[dBm] = (Uout[V] -  1,149)/0,024</t>
  </si>
  <si>
    <t>Pin[dBm] = (Uout[V] -  1,1643)/0,0237</t>
  </si>
  <si>
    <t>Pin[dBm] = (Uout[V] -  1,1797)/0,0234</t>
  </si>
  <si>
    <t>Pin[dBm] = (Uout[V] -  1,153)/0,024</t>
  </si>
  <si>
    <t>30m</t>
  </si>
  <si>
    <t>band: 30m (f0=10125kHz)</t>
  </si>
  <si>
    <t>band: 20m (f0=14175kHz)</t>
  </si>
  <si>
    <t>Pin[dBm] = (Uout[V] -  1,129)/0,024</t>
  </si>
  <si>
    <t>band: 17m (f0=18118kHz)</t>
  </si>
  <si>
    <t>Pin[dBm] = (Uout[V] -  1,1296)/0,0243</t>
  </si>
  <si>
    <t>band: 12m (f0=24940kHz)</t>
  </si>
  <si>
    <t>Pin[dBm] = (Uout[V] -  1,141)/0,024</t>
  </si>
  <si>
    <t>band: 6m (f0=51000kHz)</t>
  </si>
  <si>
    <t>Pin[dBm] = (Uout[V] -  1,1216)/0,0243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</si>
</sst>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0.0000000"/>
    <numFmt numFmtId="165" formatCode="0.00000000"/>
    <numFmt numFmtId="166" formatCode="0.000"/>
    <numFmt numFmtId="167" formatCode="0.0000"/>
    <numFmt numFmtId="168" formatCode="0.0"/>
    <numFmt numFmtId="169" formatCode="_-* #,##0.0_-;\-* #,##0.0_-;_-* &quot;-&quot;??_-;_-@_-"/>
    <numFmt numFmtId="170" formatCode="_-* #,##0.0\ _z_ł_-;\-* #,##0.0\ _z_ł_-;_-* &quot;-&quot;?\ _z_ł_-;_-@_-"/>
    <numFmt numFmtId="171" formatCode="_-* #,##0.000000_-;\-* #,##0.000000_-;_-* &quot;-&quot;??_-;_-@_-"/>
  </numFmts>
  <fonts count="10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11"/>
      <color theme="0"/>
      <name val="Aptos Narrow"/>
      <family val="2"/>
      <scheme val="minor"/>
    </font>
    <font>
      <sz val="9"/>
      <color theme="0"/>
      <name val="Aptos Narrow"/>
      <family val="2"/>
      <scheme val="minor"/>
    </font>
    <font>
      <sz val="8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8"/>
      <name val="Aptos Narrow"/>
      <family val="2"/>
      <scheme val="minor"/>
    </font>
    <font>
      <sz val="11"/>
      <color theme="8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167" fontId="0" fillId="4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64" fontId="0" fillId="0" borderId="0" xfId="0" applyNumberFormat="1"/>
    <xf numFmtId="168" fontId="0" fillId="0" borderId="0" xfId="0" applyNumberFormat="1" applyAlignment="1">
      <alignment horizontal="center"/>
    </xf>
    <xf numFmtId="169" fontId="0" fillId="0" borderId="0" xfId="1" applyNumberFormat="1" applyFont="1"/>
    <xf numFmtId="169" fontId="0" fillId="0" borderId="0" xfId="0" applyNumberFormat="1"/>
    <xf numFmtId="0" fontId="6" fillId="0" borderId="0" xfId="0" applyFont="1" applyAlignment="1">
      <alignment horizontal="center"/>
    </xf>
    <xf numFmtId="0" fontId="3" fillId="3" borderId="0" xfId="0" applyFont="1" applyFill="1" applyAlignment="1">
      <alignment horizontal="center" vertical="center"/>
    </xf>
    <xf numFmtId="169" fontId="7" fillId="0" borderId="0" xfId="0" applyNumberFormat="1" applyFont="1"/>
    <xf numFmtId="169" fontId="7" fillId="5" borderId="0" xfId="0" applyNumberFormat="1" applyFont="1" applyFill="1"/>
    <xf numFmtId="0" fontId="3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169" fontId="8" fillId="0" borderId="0" xfId="1" applyNumberFormat="1" applyFont="1" applyAlignment="1">
      <alignment horizontal="center"/>
    </xf>
    <xf numFmtId="9" fontId="0" fillId="0" borderId="0" xfId="2" applyFont="1" applyAlignment="1">
      <alignment horizontal="center"/>
    </xf>
    <xf numFmtId="170" fontId="0" fillId="0" borderId="0" xfId="0" applyNumberFormat="1"/>
    <xf numFmtId="169" fontId="0" fillId="0" borderId="0" xfId="1" applyNumberFormat="1" applyFont="1" applyAlignment="1">
      <alignment vertical="center"/>
    </xf>
    <xf numFmtId="171" fontId="0" fillId="0" borderId="0" xfId="1" applyNumberFormat="1" applyFont="1" applyAlignment="1">
      <alignment vertical="center"/>
    </xf>
    <xf numFmtId="0" fontId="3" fillId="5" borderId="0" xfId="0" applyFont="1" applyFill="1"/>
    <xf numFmtId="0" fontId="3" fillId="0" borderId="0" xfId="0" applyFont="1"/>
    <xf numFmtId="0" fontId="6" fillId="0" borderId="0" xfId="0" applyFont="1"/>
    <xf numFmtId="0" fontId="3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0" fillId="6" borderId="0" xfId="0" applyFill="1"/>
    <xf numFmtId="0" fontId="9" fillId="6" borderId="0" xfId="0" applyFont="1" applyFill="1"/>
    <xf numFmtId="0" fontId="0" fillId="7" borderId="0" xfId="0" applyFill="1"/>
    <xf numFmtId="0" fontId="9" fillId="7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OriginalDesign!$I$3</c:f>
              <c:strCache>
                <c:ptCount val="1"/>
                <c:pt idx="0">
                  <c:v>f=3.6MHz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OriginalDesign!$G$4:$G$56</c:f>
              <c:numCache>
                <c:formatCode>General</c:formatCode>
                <c:ptCount val="53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-29</c:v>
                </c:pt>
                <c:pt idx="4">
                  <c:v>-28</c:v>
                </c:pt>
                <c:pt idx="5">
                  <c:v>-27</c:v>
                </c:pt>
                <c:pt idx="6">
                  <c:v>-26</c:v>
                </c:pt>
                <c:pt idx="7">
                  <c:v>-25</c:v>
                </c:pt>
                <c:pt idx="8">
                  <c:v>-24</c:v>
                </c:pt>
                <c:pt idx="9">
                  <c:v>-23</c:v>
                </c:pt>
                <c:pt idx="10">
                  <c:v>-22</c:v>
                </c:pt>
                <c:pt idx="11">
                  <c:v>-21</c:v>
                </c:pt>
                <c:pt idx="12">
                  <c:v>-20</c:v>
                </c:pt>
                <c:pt idx="13">
                  <c:v>-19</c:v>
                </c:pt>
                <c:pt idx="14">
                  <c:v>-18</c:v>
                </c:pt>
                <c:pt idx="15">
                  <c:v>-17</c:v>
                </c:pt>
                <c:pt idx="16">
                  <c:v>-16</c:v>
                </c:pt>
                <c:pt idx="17">
                  <c:v>-15</c:v>
                </c:pt>
                <c:pt idx="18">
                  <c:v>-14</c:v>
                </c:pt>
                <c:pt idx="19">
                  <c:v>-13</c:v>
                </c:pt>
                <c:pt idx="20">
                  <c:v>-12</c:v>
                </c:pt>
                <c:pt idx="21">
                  <c:v>-11</c:v>
                </c:pt>
                <c:pt idx="22">
                  <c:v>-10</c:v>
                </c:pt>
                <c:pt idx="23">
                  <c:v>-9</c:v>
                </c:pt>
                <c:pt idx="24">
                  <c:v>-8</c:v>
                </c:pt>
                <c:pt idx="25">
                  <c:v>-7</c:v>
                </c:pt>
                <c:pt idx="26">
                  <c:v>-6</c:v>
                </c:pt>
                <c:pt idx="27">
                  <c:v>-5</c:v>
                </c:pt>
                <c:pt idx="28">
                  <c:v>-4</c:v>
                </c:pt>
                <c:pt idx="29">
                  <c:v>-3</c:v>
                </c:pt>
                <c:pt idx="30">
                  <c:v>-2</c:v>
                </c:pt>
                <c:pt idx="31">
                  <c:v>-1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14</c:v>
                </c:pt>
                <c:pt idx="47">
                  <c:v>15</c:v>
                </c:pt>
                <c:pt idx="48">
                  <c:v>16</c:v>
                </c:pt>
                <c:pt idx="49">
                  <c:v>17</c:v>
                </c:pt>
                <c:pt idx="50">
                  <c:v>18</c:v>
                </c:pt>
                <c:pt idx="51">
                  <c:v>19</c:v>
                </c:pt>
                <c:pt idx="52">
                  <c:v>20</c:v>
                </c:pt>
              </c:numCache>
            </c:numRef>
          </c:xVal>
          <c:yVal>
            <c:numRef>
              <c:f>OriginalDesign!$I$4:$I$56</c:f>
              <c:numCache>
                <c:formatCode>General</c:formatCode>
                <c:ptCount val="53"/>
                <c:pt idx="0">
                  <c:v>0.97</c:v>
                </c:pt>
                <c:pt idx="1">
                  <c:v>1.23</c:v>
                </c:pt>
                <c:pt idx="2">
                  <c:v>1.5</c:v>
                </c:pt>
                <c:pt idx="3">
                  <c:v>1.52</c:v>
                </c:pt>
                <c:pt idx="4">
                  <c:v>1.54</c:v>
                </c:pt>
                <c:pt idx="5">
                  <c:v>1.57</c:v>
                </c:pt>
                <c:pt idx="6">
                  <c:v>1.6</c:v>
                </c:pt>
                <c:pt idx="7">
                  <c:v>1.62</c:v>
                </c:pt>
                <c:pt idx="8">
                  <c:v>1.65</c:v>
                </c:pt>
                <c:pt idx="9">
                  <c:v>1.68</c:v>
                </c:pt>
                <c:pt idx="10">
                  <c:v>1.71</c:v>
                </c:pt>
                <c:pt idx="11">
                  <c:v>1.73</c:v>
                </c:pt>
                <c:pt idx="12">
                  <c:v>1.76</c:v>
                </c:pt>
                <c:pt idx="13">
                  <c:v>1.79</c:v>
                </c:pt>
                <c:pt idx="14">
                  <c:v>1.81</c:v>
                </c:pt>
                <c:pt idx="15">
                  <c:v>1.83</c:v>
                </c:pt>
                <c:pt idx="16">
                  <c:v>1.86</c:v>
                </c:pt>
                <c:pt idx="17">
                  <c:v>1.89</c:v>
                </c:pt>
                <c:pt idx="18">
                  <c:v>1.91</c:v>
                </c:pt>
                <c:pt idx="19">
                  <c:v>1.93</c:v>
                </c:pt>
                <c:pt idx="20">
                  <c:v>1.96</c:v>
                </c:pt>
                <c:pt idx="21">
                  <c:v>1.99</c:v>
                </c:pt>
                <c:pt idx="22">
                  <c:v>2.0099999999999998</c:v>
                </c:pt>
                <c:pt idx="23">
                  <c:v>2.04</c:v>
                </c:pt>
                <c:pt idx="24">
                  <c:v>2.0699999999999998</c:v>
                </c:pt>
                <c:pt idx="25">
                  <c:v>2.1</c:v>
                </c:pt>
                <c:pt idx="26">
                  <c:v>2.12</c:v>
                </c:pt>
                <c:pt idx="27">
                  <c:v>2.15</c:v>
                </c:pt>
                <c:pt idx="28">
                  <c:v>2.17</c:v>
                </c:pt>
                <c:pt idx="29">
                  <c:v>2.2000000000000002</c:v>
                </c:pt>
                <c:pt idx="30">
                  <c:v>2.2200000000000002</c:v>
                </c:pt>
                <c:pt idx="31">
                  <c:v>2.25</c:v>
                </c:pt>
                <c:pt idx="32">
                  <c:v>2.27</c:v>
                </c:pt>
                <c:pt idx="33">
                  <c:v>2.2799999999999998</c:v>
                </c:pt>
                <c:pt idx="34">
                  <c:v>2.3199999999999998</c:v>
                </c:pt>
                <c:pt idx="35">
                  <c:v>2.35</c:v>
                </c:pt>
                <c:pt idx="36">
                  <c:v>2.37</c:v>
                </c:pt>
                <c:pt idx="37">
                  <c:v>2.39</c:v>
                </c:pt>
                <c:pt idx="38">
                  <c:v>2.42</c:v>
                </c:pt>
                <c:pt idx="39">
                  <c:v>2.46</c:v>
                </c:pt>
                <c:pt idx="40">
                  <c:v>2.48</c:v>
                </c:pt>
                <c:pt idx="41">
                  <c:v>2.5</c:v>
                </c:pt>
                <c:pt idx="42">
                  <c:v>2.5099999999999998</c:v>
                </c:pt>
                <c:pt idx="43">
                  <c:v>2.5299999999999998</c:v>
                </c:pt>
                <c:pt idx="44">
                  <c:v>2.56</c:v>
                </c:pt>
                <c:pt idx="45">
                  <c:v>2.58</c:v>
                </c:pt>
                <c:pt idx="46">
                  <c:v>2.6</c:v>
                </c:pt>
                <c:pt idx="47">
                  <c:v>2.61</c:v>
                </c:pt>
                <c:pt idx="48">
                  <c:v>2.61</c:v>
                </c:pt>
                <c:pt idx="49">
                  <c:v>2.61</c:v>
                </c:pt>
                <c:pt idx="50">
                  <c:v>2.61</c:v>
                </c:pt>
                <c:pt idx="51">
                  <c:v>2.6</c:v>
                </c:pt>
                <c:pt idx="52">
                  <c:v>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3-4F91-BB8A-07E4A13B4835}"/>
            </c:ext>
          </c:extLst>
        </c:ser>
        <c:ser>
          <c:idx val="1"/>
          <c:order val="1"/>
          <c:tx>
            <c:strRef>
              <c:f>OriginalDesign!$J$3</c:f>
              <c:strCache>
                <c:ptCount val="1"/>
                <c:pt idx="0">
                  <c:v>f=7.1MHz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OriginalDesign!$G$4:$G$56</c:f>
              <c:numCache>
                <c:formatCode>General</c:formatCode>
                <c:ptCount val="53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-29</c:v>
                </c:pt>
                <c:pt idx="4">
                  <c:v>-28</c:v>
                </c:pt>
                <c:pt idx="5">
                  <c:v>-27</c:v>
                </c:pt>
                <c:pt idx="6">
                  <c:v>-26</c:v>
                </c:pt>
                <c:pt idx="7">
                  <c:v>-25</c:v>
                </c:pt>
                <c:pt idx="8">
                  <c:v>-24</c:v>
                </c:pt>
                <c:pt idx="9">
                  <c:v>-23</c:v>
                </c:pt>
                <c:pt idx="10">
                  <c:v>-22</c:v>
                </c:pt>
                <c:pt idx="11">
                  <c:v>-21</c:v>
                </c:pt>
                <c:pt idx="12">
                  <c:v>-20</c:v>
                </c:pt>
                <c:pt idx="13">
                  <c:v>-19</c:v>
                </c:pt>
                <c:pt idx="14">
                  <c:v>-18</c:v>
                </c:pt>
                <c:pt idx="15">
                  <c:v>-17</c:v>
                </c:pt>
                <c:pt idx="16">
                  <c:v>-16</c:v>
                </c:pt>
                <c:pt idx="17">
                  <c:v>-15</c:v>
                </c:pt>
                <c:pt idx="18">
                  <c:v>-14</c:v>
                </c:pt>
                <c:pt idx="19">
                  <c:v>-13</c:v>
                </c:pt>
                <c:pt idx="20">
                  <c:v>-12</c:v>
                </c:pt>
                <c:pt idx="21">
                  <c:v>-11</c:v>
                </c:pt>
                <c:pt idx="22">
                  <c:v>-10</c:v>
                </c:pt>
                <c:pt idx="23">
                  <c:v>-9</c:v>
                </c:pt>
                <c:pt idx="24">
                  <c:v>-8</c:v>
                </c:pt>
                <c:pt idx="25">
                  <c:v>-7</c:v>
                </c:pt>
                <c:pt idx="26">
                  <c:v>-6</c:v>
                </c:pt>
                <c:pt idx="27">
                  <c:v>-5</c:v>
                </c:pt>
                <c:pt idx="28">
                  <c:v>-4</c:v>
                </c:pt>
                <c:pt idx="29">
                  <c:v>-3</c:v>
                </c:pt>
                <c:pt idx="30">
                  <c:v>-2</c:v>
                </c:pt>
                <c:pt idx="31">
                  <c:v>-1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14</c:v>
                </c:pt>
                <c:pt idx="47">
                  <c:v>15</c:v>
                </c:pt>
                <c:pt idx="48">
                  <c:v>16</c:v>
                </c:pt>
                <c:pt idx="49">
                  <c:v>17</c:v>
                </c:pt>
                <c:pt idx="50">
                  <c:v>18</c:v>
                </c:pt>
                <c:pt idx="51">
                  <c:v>19</c:v>
                </c:pt>
                <c:pt idx="52">
                  <c:v>20</c:v>
                </c:pt>
              </c:numCache>
            </c:numRef>
          </c:xVal>
          <c:yVal>
            <c:numRef>
              <c:f>OriginalDesign!$J$4:$J$56</c:f>
              <c:numCache>
                <c:formatCode>General</c:formatCode>
                <c:ptCount val="53"/>
                <c:pt idx="0">
                  <c:v>0.97</c:v>
                </c:pt>
                <c:pt idx="1">
                  <c:v>1.23</c:v>
                </c:pt>
                <c:pt idx="2">
                  <c:v>1.49</c:v>
                </c:pt>
                <c:pt idx="3">
                  <c:v>1.52</c:v>
                </c:pt>
                <c:pt idx="4">
                  <c:v>1.54</c:v>
                </c:pt>
                <c:pt idx="5">
                  <c:v>1.57</c:v>
                </c:pt>
                <c:pt idx="6">
                  <c:v>1.59</c:v>
                </c:pt>
                <c:pt idx="7">
                  <c:v>1.62</c:v>
                </c:pt>
                <c:pt idx="8">
                  <c:v>1.65</c:v>
                </c:pt>
                <c:pt idx="9">
                  <c:v>1.68</c:v>
                </c:pt>
                <c:pt idx="10">
                  <c:v>1.7</c:v>
                </c:pt>
                <c:pt idx="11">
                  <c:v>1.73</c:v>
                </c:pt>
                <c:pt idx="12">
                  <c:v>1.75</c:v>
                </c:pt>
                <c:pt idx="13">
                  <c:v>1.78</c:v>
                </c:pt>
                <c:pt idx="14">
                  <c:v>1.81</c:v>
                </c:pt>
                <c:pt idx="15">
                  <c:v>1.83</c:v>
                </c:pt>
                <c:pt idx="16">
                  <c:v>1.86</c:v>
                </c:pt>
                <c:pt idx="17">
                  <c:v>1.88</c:v>
                </c:pt>
                <c:pt idx="18">
                  <c:v>1.9</c:v>
                </c:pt>
                <c:pt idx="19">
                  <c:v>1.94</c:v>
                </c:pt>
                <c:pt idx="20">
                  <c:v>1.96</c:v>
                </c:pt>
                <c:pt idx="21">
                  <c:v>1.98</c:v>
                </c:pt>
                <c:pt idx="22">
                  <c:v>2.0099999999999998</c:v>
                </c:pt>
                <c:pt idx="23">
                  <c:v>2.04</c:v>
                </c:pt>
                <c:pt idx="24">
                  <c:v>2.06</c:v>
                </c:pt>
                <c:pt idx="25">
                  <c:v>2.09</c:v>
                </c:pt>
                <c:pt idx="26">
                  <c:v>2.12</c:v>
                </c:pt>
                <c:pt idx="27">
                  <c:v>2.14</c:v>
                </c:pt>
                <c:pt idx="28">
                  <c:v>2.17</c:v>
                </c:pt>
                <c:pt idx="29">
                  <c:v>2.2000000000000002</c:v>
                </c:pt>
                <c:pt idx="30">
                  <c:v>2.2200000000000002</c:v>
                </c:pt>
                <c:pt idx="31">
                  <c:v>2.2400000000000002</c:v>
                </c:pt>
                <c:pt idx="32">
                  <c:v>2.27</c:v>
                </c:pt>
                <c:pt idx="33">
                  <c:v>2.29</c:v>
                </c:pt>
                <c:pt idx="34">
                  <c:v>2.3199999999999998</c:v>
                </c:pt>
                <c:pt idx="35">
                  <c:v>2.35</c:v>
                </c:pt>
                <c:pt idx="36">
                  <c:v>2.37</c:v>
                </c:pt>
                <c:pt idx="37">
                  <c:v>2.4</c:v>
                </c:pt>
                <c:pt idx="38">
                  <c:v>2.4300000000000002</c:v>
                </c:pt>
                <c:pt idx="39">
                  <c:v>2.4500000000000002</c:v>
                </c:pt>
                <c:pt idx="40">
                  <c:v>2.4700000000000002</c:v>
                </c:pt>
                <c:pt idx="41">
                  <c:v>2.4900000000000002</c:v>
                </c:pt>
                <c:pt idx="42">
                  <c:v>2.5099999999999998</c:v>
                </c:pt>
                <c:pt idx="43">
                  <c:v>2.52</c:v>
                </c:pt>
                <c:pt idx="44">
                  <c:v>2.5499999999999998</c:v>
                </c:pt>
                <c:pt idx="45">
                  <c:v>2.57</c:v>
                </c:pt>
                <c:pt idx="46">
                  <c:v>2.59</c:v>
                </c:pt>
                <c:pt idx="47">
                  <c:v>2.61</c:v>
                </c:pt>
                <c:pt idx="48">
                  <c:v>2.61</c:v>
                </c:pt>
                <c:pt idx="49">
                  <c:v>2.63</c:v>
                </c:pt>
                <c:pt idx="50">
                  <c:v>2.63</c:v>
                </c:pt>
                <c:pt idx="51">
                  <c:v>2.62</c:v>
                </c:pt>
                <c:pt idx="52">
                  <c:v>2.5499999999999998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83-4F91-BB8A-07E4A13B4835}"/>
            </c:ext>
          </c:extLst>
        </c:ser>
        <c:ser>
          <c:idx val="2"/>
          <c:order val="2"/>
          <c:tx>
            <c:strRef>
              <c:f>OriginalDesign!$K$3</c:f>
              <c:strCache>
                <c:ptCount val="1"/>
                <c:pt idx="0">
                  <c:v>f=14.2MHz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OriginalDesign!$G$4:$G$56</c:f>
              <c:numCache>
                <c:formatCode>General</c:formatCode>
                <c:ptCount val="53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-29</c:v>
                </c:pt>
                <c:pt idx="4">
                  <c:v>-28</c:v>
                </c:pt>
                <c:pt idx="5">
                  <c:v>-27</c:v>
                </c:pt>
                <c:pt idx="6">
                  <c:v>-26</c:v>
                </c:pt>
                <c:pt idx="7">
                  <c:v>-25</c:v>
                </c:pt>
                <c:pt idx="8">
                  <c:v>-24</c:v>
                </c:pt>
                <c:pt idx="9">
                  <c:v>-23</c:v>
                </c:pt>
                <c:pt idx="10">
                  <c:v>-22</c:v>
                </c:pt>
                <c:pt idx="11">
                  <c:v>-21</c:v>
                </c:pt>
                <c:pt idx="12">
                  <c:v>-20</c:v>
                </c:pt>
                <c:pt idx="13">
                  <c:v>-19</c:v>
                </c:pt>
                <c:pt idx="14">
                  <c:v>-18</c:v>
                </c:pt>
                <c:pt idx="15">
                  <c:v>-17</c:v>
                </c:pt>
                <c:pt idx="16">
                  <c:v>-16</c:v>
                </c:pt>
                <c:pt idx="17">
                  <c:v>-15</c:v>
                </c:pt>
                <c:pt idx="18">
                  <c:v>-14</c:v>
                </c:pt>
                <c:pt idx="19">
                  <c:v>-13</c:v>
                </c:pt>
                <c:pt idx="20">
                  <c:v>-12</c:v>
                </c:pt>
                <c:pt idx="21">
                  <c:v>-11</c:v>
                </c:pt>
                <c:pt idx="22">
                  <c:v>-10</c:v>
                </c:pt>
                <c:pt idx="23">
                  <c:v>-9</c:v>
                </c:pt>
                <c:pt idx="24">
                  <c:v>-8</c:v>
                </c:pt>
                <c:pt idx="25">
                  <c:v>-7</c:v>
                </c:pt>
                <c:pt idx="26">
                  <c:v>-6</c:v>
                </c:pt>
                <c:pt idx="27">
                  <c:v>-5</c:v>
                </c:pt>
                <c:pt idx="28">
                  <c:v>-4</c:v>
                </c:pt>
                <c:pt idx="29">
                  <c:v>-3</c:v>
                </c:pt>
                <c:pt idx="30">
                  <c:v>-2</c:v>
                </c:pt>
                <c:pt idx="31">
                  <c:v>-1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14</c:v>
                </c:pt>
                <c:pt idx="47">
                  <c:v>15</c:v>
                </c:pt>
                <c:pt idx="48">
                  <c:v>16</c:v>
                </c:pt>
                <c:pt idx="49">
                  <c:v>17</c:v>
                </c:pt>
                <c:pt idx="50">
                  <c:v>18</c:v>
                </c:pt>
                <c:pt idx="51">
                  <c:v>19</c:v>
                </c:pt>
                <c:pt idx="52">
                  <c:v>20</c:v>
                </c:pt>
              </c:numCache>
            </c:numRef>
          </c:xVal>
          <c:yVal>
            <c:numRef>
              <c:f>OriginalDesign!$K$4:$K$56</c:f>
              <c:numCache>
                <c:formatCode>General</c:formatCode>
                <c:ptCount val="53"/>
                <c:pt idx="0">
                  <c:v>0.97</c:v>
                </c:pt>
                <c:pt idx="1">
                  <c:v>1.23</c:v>
                </c:pt>
                <c:pt idx="2">
                  <c:v>1.49</c:v>
                </c:pt>
                <c:pt idx="3">
                  <c:v>1.51</c:v>
                </c:pt>
                <c:pt idx="4">
                  <c:v>1.54</c:v>
                </c:pt>
                <c:pt idx="5">
                  <c:v>1.57</c:v>
                </c:pt>
                <c:pt idx="6">
                  <c:v>1.6</c:v>
                </c:pt>
                <c:pt idx="7">
                  <c:v>1.62</c:v>
                </c:pt>
                <c:pt idx="8">
                  <c:v>1.65</c:v>
                </c:pt>
                <c:pt idx="9">
                  <c:v>1.68</c:v>
                </c:pt>
                <c:pt idx="10">
                  <c:v>1.71</c:v>
                </c:pt>
                <c:pt idx="11">
                  <c:v>1.72</c:v>
                </c:pt>
                <c:pt idx="12">
                  <c:v>1.75</c:v>
                </c:pt>
                <c:pt idx="13">
                  <c:v>1.78</c:v>
                </c:pt>
                <c:pt idx="14">
                  <c:v>1.8</c:v>
                </c:pt>
                <c:pt idx="15">
                  <c:v>1.83</c:v>
                </c:pt>
                <c:pt idx="16">
                  <c:v>1.86</c:v>
                </c:pt>
                <c:pt idx="17">
                  <c:v>1.88</c:v>
                </c:pt>
                <c:pt idx="18">
                  <c:v>1.9</c:v>
                </c:pt>
                <c:pt idx="19">
                  <c:v>1.93</c:v>
                </c:pt>
                <c:pt idx="20">
                  <c:v>1.95</c:v>
                </c:pt>
                <c:pt idx="21">
                  <c:v>1.98</c:v>
                </c:pt>
                <c:pt idx="22">
                  <c:v>2</c:v>
                </c:pt>
                <c:pt idx="23">
                  <c:v>2.0299999999999998</c:v>
                </c:pt>
                <c:pt idx="24">
                  <c:v>2.0699999999999998</c:v>
                </c:pt>
                <c:pt idx="25">
                  <c:v>2.08</c:v>
                </c:pt>
                <c:pt idx="26">
                  <c:v>2.11</c:v>
                </c:pt>
                <c:pt idx="27">
                  <c:v>2.14</c:v>
                </c:pt>
                <c:pt idx="28">
                  <c:v>2.17</c:v>
                </c:pt>
                <c:pt idx="29">
                  <c:v>2.2000000000000002</c:v>
                </c:pt>
                <c:pt idx="30">
                  <c:v>2.2200000000000002</c:v>
                </c:pt>
                <c:pt idx="31">
                  <c:v>2.2400000000000002</c:v>
                </c:pt>
                <c:pt idx="32">
                  <c:v>2.2599999999999998</c:v>
                </c:pt>
                <c:pt idx="33">
                  <c:v>2.29</c:v>
                </c:pt>
                <c:pt idx="34">
                  <c:v>2.31</c:v>
                </c:pt>
                <c:pt idx="35">
                  <c:v>2.34</c:v>
                </c:pt>
                <c:pt idx="36">
                  <c:v>2.36</c:v>
                </c:pt>
                <c:pt idx="37">
                  <c:v>2.39</c:v>
                </c:pt>
                <c:pt idx="38">
                  <c:v>2.41</c:v>
                </c:pt>
                <c:pt idx="39">
                  <c:v>2.4300000000000002</c:v>
                </c:pt>
                <c:pt idx="40">
                  <c:v>2.4500000000000002</c:v>
                </c:pt>
                <c:pt idx="41">
                  <c:v>2.4700000000000002</c:v>
                </c:pt>
                <c:pt idx="42">
                  <c:v>2.4900000000000002</c:v>
                </c:pt>
                <c:pt idx="43">
                  <c:v>2.52</c:v>
                </c:pt>
                <c:pt idx="44">
                  <c:v>2.54</c:v>
                </c:pt>
                <c:pt idx="45">
                  <c:v>2.56</c:v>
                </c:pt>
                <c:pt idx="46">
                  <c:v>2.58</c:v>
                </c:pt>
                <c:pt idx="47">
                  <c:v>2.6</c:v>
                </c:pt>
                <c:pt idx="48">
                  <c:v>2.62</c:v>
                </c:pt>
                <c:pt idx="49">
                  <c:v>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83-4F91-BB8A-07E4A13B4835}"/>
            </c:ext>
          </c:extLst>
        </c:ser>
        <c:ser>
          <c:idx val="3"/>
          <c:order val="3"/>
          <c:tx>
            <c:strRef>
              <c:f>OriginalDesign!$L$3</c:f>
              <c:strCache>
                <c:ptCount val="1"/>
                <c:pt idx="0">
                  <c:v>f=28.5MHz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OriginalDesign!$G$4:$G$56</c:f>
              <c:numCache>
                <c:formatCode>General</c:formatCode>
                <c:ptCount val="53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-29</c:v>
                </c:pt>
                <c:pt idx="4">
                  <c:v>-28</c:v>
                </c:pt>
                <c:pt idx="5">
                  <c:v>-27</c:v>
                </c:pt>
                <c:pt idx="6">
                  <c:v>-26</c:v>
                </c:pt>
                <c:pt idx="7">
                  <c:v>-25</c:v>
                </c:pt>
                <c:pt idx="8">
                  <c:v>-24</c:v>
                </c:pt>
                <c:pt idx="9">
                  <c:v>-23</c:v>
                </c:pt>
                <c:pt idx="10">
                  <c:v>-22</c:v>
                </c:pt>
                <c:pt idx="11">
                  <c:v>-21</c:v>
                </c:pt>
                <c:pt idx="12">
                  <c:v>-20</c:v>
                </c:pt>
                <c:pt idx="13">
                  <c:v>-19</c:v>
                </c:pt>
                <c:pt idx="14">
                  <c:v>-18</c:v>
                </c:pt>
                <c:pt idx="15">
                  <c:v>-17</c:v>
                </c:pt>
                <c:pt idx="16">
                  <c:v>-16</c:v>
                </c:pt>
                <c:pt idx="17">
                  <c:v>-15</c:v>
                </c:pt>
                <c:pt idx="18">
                  <c:v>-14</c:v>
                </c:pt>
                <c:pt idx="19">
                  <c:v>-13</c:v>
                </c:pt>
                <c:pt idx="20">
                  <c:v>-12</c:v>
                </c:pt>
                <c:pt idx="21">
                  <c:v>-11</c:v>
                </c:pt>
                <c:pt idx="22">
                  <c:v>-10</c:v>
                </c:pt>
                <c:pt idx="23">
                  <c:v>-9</c:v>
                </c:pt>
                <c:pt idx="24">
                  <c:v>-8</c:v>
                </c:pt>
                <c:pt idx="25">
                  <c:v>-7</c:v>
                </c:pt>
                <c:pt idx="26">
                  <c:v>-6</c:v>
                </c:pt>
                <c:pt idx="27">
                  <c:v>-5</c:v>
                </c:pt>
                <c:pt idx="28">
                  <c:v>-4</c:v>
                </c:pt>
                <c:pt idx="29">
                  <c:v>-3</c:v>
                </c:pt>
                <c:pt idx="30">
                  <c:v>-2</c:v>
                </c:pt>
                <c:pt idx="31">
                  <c:v>-1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14</c:v>
                </c:pt>
                <c:pt idx="47">
                  <c:v>15</c:v>
                </c:pt>
                <c:pt idx="48">
                  <c:v>16</c:v>
                </c:pt>
                <c:pt idx="49">
                  <c:v>17</c:v>
                </c:pt>
                <c:pt idx="50">
                  <c:v>18</c:v>
                </c:pt>
                <c:pt idx="51">
                  <c:v>19</c:v>
                </c:pt>
                <c:pt idx="52">
                  <c:v>20</c:v>
                </c:pt>
              </c:numCache>
            </c:numRef>
          </c:xVal>
          <c:yVal>
            <c:numRef>
              <c:f>OriginalDesign!$L$4:$L$56</c:f>
              <c:numCache>
                <c:formatCode>General</c:formatCode>
                <c:ptCount val="53"/>
                <c:pt idx="0">
                  <c:v>0.95</c:v>
                </c:pt>
                <c:pt idx="1">
                  <c:v>1.21</c:v>
                </c:pt>
                <c:pt idx="2">
                  <c:v>1.47</c:v>
                </c:pt>
                <c:pt idx="3">
                  <c:v>1.5</c:v>
                </c:pt>
                <c:pt idx="4">
                  <c:v>1.52</c:v>
                </c:pt>
                <c:pt idx="5">
                  <c:v>1.54</c:v>
                </c:pt>
                <c:pt idx="6">
                  <c:v>1.57</c:v>
                </c:pt>
                <c:pt idx="7">
                  <c:v>1.6</c:v>
                </c:pt>
                <c:pt idx="8">
                  <c:v>1.62</c:v>
                </c:pt>
                <c:pt idx="9">
                  <c:v>1.65</c:v>
                </c:pt>
                <c:pt idx="10">
                  <c:v>1.68</c:v>
                </c:pt>
                <c:pt idx="11">
                  <c:v>1.7</c:v>
                </c:pt>
                <c:pt idx="12">
                  <c:v>1.73</c:v>
                </c:pt>
                <c:pt idx="13">
                  <c:v>1.75</c:v>
                </c:pt>
                <c:pt idx="14">
                  <c:v>1.78</c:v>
                </c:pt>
                <c:pt idx="15">
                  <c:v>1.81</c:v>
                </c:pt>
                <c:pt idx="16">
                  <c:v>1.83</c:v>
                </c:pt>
                <c:pt idx="17">
                  <c:v>1.85</c:v>
                </c:pt>
                <c:pt idx="18">
                  <c:v>1.88</c:v>
                </c:pt>
                <c:pt idx="19">
                  <c:v>1.91</c:v>
                </c:pt>
                <c:pt idx="20">
                  <c:v>1.93</c:v>
                </c:pt>
                <c:pt idx="21">
                  <c:v>1.96</c:v>
                </c:pt>
                <c:pt idx="22">
                  <c:v>1.99</c:v>
                </c:pt>
                <c:pt idx="23">
                  <c:v>2.0099999999999998</c:v>
                </c:pt>
                <c:pt idx="24">
                  <c:v>2.04</c:v>
                </c:pt>
                <c:pt idx="25">
                  <c:v>2.0699999999999998</c:v>
                </c:pt>
                <c:pt idx="26">
                  <c:v>2.09</c:v>
                </c:pt>
                <c:pt idx="27">
                  <c:v>2.12</c:v>
                </c:pt>
                <c:pt idx="28">
                  <c:v>2.14</c:v>
                </c:pt>
                <c:pt idx="29">
                  <c:v>2.17</c:v>
                </c:pt>
                <c:pt idx="30">
                  <c:v>2.2000000000000002</c:v>
                </c:pt>
                <c:pt idx="31">
                  <c:v>2.2200000000000002</c:v>
                </c:pt>
                <c:pt idx="32">
                  <c:v>2.2400000000000002</c:v>
                </c:pt>
                <c:pt idx="33">
                  <c:v>2.27</c:v>
                </c:pt>
                <c:pt idx="34">
                  <c:v>2.2799999999999998</c:v>
                </c:pt>
                <c:pt idx="35">
                  <c:v>2.31</c:v>
                </c:pt>
                <c:pt idx="36">
                  <c:v>2.34</c:v>
                </c:pt>
                <c:pt idx="37">
                  <c:v>2.36</c:v>
                </c:pt>
                <c:pt idx="38">
                  <c:v>2.38</c:v>
                </c:pt>
                <c:pt idx="39">
                  <c:v>2.41</c:v>
                </c:pt>
                <c:pt idx="40">
                  <c:v>2.4300000000000002</c:v>
                </c:pt>
                <c:pt idx="41">
                  <c:v>2.4500000000000002</c:v>
                </c:pt>
                <c:pt idx="42">
                  <c:v>2.4700000000000002</c:v>
                </c:pt>
                <c:pt idx="43">
                  <c:v>2.5</c:v>
                </c:pt>
                <c:pt idx="44">
                  <c:v>2.52</c:v>
                </c:pt>
                <c:pt idx="45">
                  <c:v>2.54</c:v>
                </c:pt>
                <c:pt idx="46">
                  <c:v>2.57</c:v>
                </c:pt>
                <c:pt idx="47">
                  <c:v>2.59</c:v>
                </c:pt>
                <c:pt idx="48">
                  <c:v>2.61</c:v>
                </c:pt>
                <c:pt idx="49">
                  <c:v>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83-4F91-BB8A-07E4A13B4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20591"/>
        <c:axId val="45123951"/>
      </c:scatterChart>
      <c:valAx>
        <c:axId val="4512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23951"/>
        <c:crosses val="autoZero"/>
        <c:crossBetween val="midCat"/>
      </c:valAx>
      <c:valAx>
        <c:axId val="4512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2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Uout [V]</a:t>
            </a:r>
            <a:r>
              <a:rPr lang="pl-PL"/>
              <a:t> = f(Pin[dBm]), f0=1905kHz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'Calibration per Band'!$G$8</c:f>
              <c:strCache>
                <c:ptCount val="1"/>
                <c:pt idx="0">
                  <c:v>Uout [V]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'Calibration per Band'!$D$9:$D$15</c:f>
              <c:numCache>
                <c:formatCode>0.00</c:formatCode>
                <c:ptCount val="7"/>
                <c:pt idx="1">
                  <c:v>36.989700043360187</c:v>
                </c:pt>
                <c:pt idx="2">
                  <c:v>40</c:v>
                </c:pt>
                <c:pt idx="3">
                  <c:v>43.010299956639813</c:v>
                </c:pt>
                <c:pt idx="4">
                  <c:v>46.989700043360187</c:v>
                </c:pt>
                <c:pt idx="5">
                  <c:v>48.450980400142569</c:v>
                </c:pt>
                <c:pt idx="6">
                  <c:v>50</c:v>
                </c:pt>
              </c:numCache>
            </c:numRef>
          </c:xVal>
          <c:yVal>
            <c:numRef>
              <c:f>'Calibration per Band'!$G$9:$G$15</c:f>
              <c:numCache>
                <c:formatCode>General</c:formatCode>
                <c:ptCount val="7"/>
                <c:pt idx="1">
                  <c:v>2.04</c:v>
                </c:pt>
                <c:pt idx="6">
                  <c:v>2.3519999999999999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1D-44B3-B5C9-D6DAB356D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110015"/>
        <c:axId val="798100895"/>
      </c:scatterChart>
      <c:valAx>
        <c:axId val="79811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8100895"/>
        <c:crosses val="autoZero"/>
        <c:crossBetween val="midCat"/>
      </c:valAx>
      <c:valAx>
        <c:axId val="79810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8110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Uout [V]</a:t>
            </a:r>
            <a:r>
              <a:rPr lang="pl-PL"/>
              <a:t> = f(Pin[dBm]), f0=5358,5kHz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 per Band'!$G$44</c:f>
              <c:strCache>
                <c:ptCount val="1"/>
                <c:pt idx="0">
                  <c:v>Uout [V]</c:v>
                </c:pt>
              </c:strCache>
            </c:strRef>
          </c:tx>
          <c:spPr>
            <a:ln w="25400">
              <a:noFill/>
            </a:ln>
          </c:spPr>
          <c:trendline>
            <c:spPr>
              <a:ln w="15875">
                <a:solidFill>
                  <a:schemeClr val="accent4"/>
                </a:solidFill>
                <a:prstDash val="sysDot"/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'Calibration per Band'!$D$45:$D$50</c:f>
              <c:numCache>
                <c:formatCode>0.00</c:formatCode>
                <c:ptCount val="6"/>
                <c:pt idx="1">
                  <c:v>36.989700043360187</c:v>
                </c:pt>
                <c:pt idx="2">
                  <c:v>40</c:v>
                </c:pt>
                <c:pt idx="3">
                  <c:v>43.010299956639813</c:v>
                </c:pt>
                <c:pt idx="4">
                  <c:v>46.989700043360187</c:v>
                </c:pt>
                <c:pt idx="5">
                  <c:v>50</c:v>
                </c:pt>
              </c:numCache>
            </c:numRef>
          </c:xVal>
          <c:yVal>
            <c:numRef>
              <c:f>'Calibration per Band'!$G$45:$G$50</c:f>
              <c:numCache>
                <c:formatCode>General</c:formatCode>
                <c:ptCount val="6"/>
                <c:pt idx="1">
                  <c:v>2.04</c:v>
                </c:pt>
                <c:pt idx="5">
                  <c:v>2.3479999999999999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60-4337-962D-B8F962246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110015"/>
        <c:axId val="798100895"/>
      </c:scatterChart>
      <c:valAx>
        <c:axId val="79811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8100895"/>
        <c:crosses val="autoZero"/>
        <c:crossBetween val="midCat"/>
      </c:valAx>
      <c:valAx>
        <c:axId val="79810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8110015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Uout [V]</a:t>
            </a:r>
            <a:r>
              <a:rPr lang="pl-PL"/>
              <a:t> = f(Pin[dBm]), f0=7100kHz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'Calibration per Band'!$G$62</c:f>
              <c:strCache>
                <c:ptCount val="1"/>
                <c:pt idx="0">
                  <c:v>Uout [V]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'Calibration per Band'!$D$63:$D$68</c:f>
              <c:numCache>
                <c:formatCode>0.00</c:formatCode>
                <c:ptCount val="6"/>
                <c:pt idx="1">
                  <c:v>36.989700043360187</c:v>
                </c:pt>
                <c:pt idx="2">
                  <c:v>40</c:v>
                </c:pt>
                <c:pt idx="3">
                  <c:v>43.010299956639813</c:v>
                </c:pt>
                <c:pt idx="4">
                  <c:v>46.989700043360187</c:v>
                </c:pt>
                <c:pt idx="5">
                  <c:v>50</c:v>
                </c:pt>
              </c:numCache>
            </c:numRef>
          </c:xVal>
          <c:yVal>
            <c:numRef>
              <c:f>'Calibration per Band'!$G$63:$G$68</c:f>
              <c:numCache>
                <c:formatCode>General</c:formatCode>
                <c:ptCount val="6"/>
                <c:pt idx="1">
                  <c:v>2.036</c:v>
                </c:pt>
                <c:pt idx="5">
                  <c:v>2.3479999999999999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0B-419D-8D45-86FE5212F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110015"/>
        <c:axId val="798100895"/>
      </c:scatterChart>
      <c:valAx>
        <c:axId val="79811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8100895"/>
        <c:crosses val="autoZero"/>
        <c:crossBetween val="midCat"/>
      </c:valAx>
      <c:valAx>
        <c:axId val="79810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8110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Uout [V]</a:t>
            </a:r>
            <a:r>
              <a:rPr lang="pl-PL"/>
              <a:t> = f(Pin[dBm]), f0=14175kHz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'Calibration per Band'!$G$95</c:f>
              <c:strCache>
                <c:ptCount val="1"/>
                <c:pt idx="0">
                  <c:v>Uout [V]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'Calibration per Band'!$D$96:$D$101</c:f>
              <c:numCache>
                <c:formatCode>0.00</c:formatCode>
                <c:ptCount val="6"/>
                <c:pt idx="1">
                  <c:v>36.989700043360187</c:v>
                </c:pt>
                <c:pt idx="2">
                  <c:v>40</c:v>
                </c:pt>
                <c:pt idx="3">
                  <c:v>43.010299956639813</c:v>
                </c:pt>
                <c:pt idx="4">
                  <c:v>46.989700043360187</c:v>
                </c:pt>
                <c:pt idx="5">
                  <c:v>50</c:v>
                </c:pt>
              </c:numCache>
            </c:numRef>
          </c:xVal>
          <c:yVal>
            <c:numRef>
              <c:f>'Calibration per Band'!$G$96:$G$101</c:f>
              <c:numCache>
                <c:formatCode>General</c:formatCode>
                <c:ptCount val="6"/>
                <c:pt idx="1">
                  <c:v>2.036</c:v>
                </c:pt>
                <c:pt idx="5">
                  <c:v>2.3439999999999999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A9-41A9-886B-94C160DBE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110015"/>
        <c:axId val="798100895"/>
      </c:scatterChart>
      <c:valAx>
        <c:axId val="79811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8100895"/>
        <c:crosses val="autoZero"/>
        <c:crossBetween val="midCat"/>
      </c:valAx>
      <c:valAx>
        <c:axId val="79810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8110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Uout [V]</a:t>
            </a:r>
            <a:r>
              <a:rPr lang="pl-PL"/>
              <a:t> = f(Pin[dBm]), f0=21225kHz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'Calibration per Band'!$G$132</c:f>
              <c:strCache>
                <c:ptCount val="1"/>
                <c:pt idx="0">
                  <c:v>Uout [V]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'Calibration per Band'!$D$133:$D$139</c:f>
              <c:numCache>
                <c:formatCode>0.00</c:formatCode>
                <c:ptCount val="7"/>
                <c:pt idx="1">
                  <c:v>36.989700043360187</c:v>
                </c:pt>
                <c:pt idx="2">
                  <c:v>40</c:v>
                </c:pt>
                <c:pt idx="3">
                  <c:v>43.010299956639813</c:v>
                </c:pt>
                <c:pt idx="4">
                  <c:v>46.989700043360187</c:v>
                </c:pt>
                <c:pt idx="5">
                  <c:v>48.450980400142569</c:v>
                </c:pt>
                <c:pt idx="6">
                  <c:v>50</c:v>
                </c:pt>
              </c:numCache>
            </c:numRef>
          </c:xVal>
          <c:yVal>
            <c:numRef>
              <c:f>'Calibration per Band'!$G$133:$G$139</c:f>
              <c:numCache>
                <c:formatCode>General</c:formatCode>
                <c:ptCount val="7"/>
                <c:pt idx="1">
                  <c:v>2.028</c:v>
                </c:pt>
                <c:pt idx="6">
                  <c:v>2.3439999999999999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A1-4D3D-902E-B981C6D6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110015"/>
        <c:axId val="798100895"/>
      </c:scatterChart>
      <c:valAx>
        <c:axId val="79811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8100895"/>
        <c:crosses val="autoZero"/>
        <c:crossBetween val="midCat"/>
      </c:valAx>
      <c:valAx>
        <c:axId val="79810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8110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Uout [V]</a:t>
            </a:r>
            <a:r>
              <a:rPr lang="pl-PL"/>
              <a:t> = f(Pin[dBm]), f0=10125kHz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'Calibration per Band'!$G$62</c:f>
              <c:strCache>
                <c:ptCount val="1"/>
                <c:pt idx="0">
                  <c:v>Uout [V]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'Calibration per Band'!$D$63:$D$68</c:f>
              <c:numCache>
                <c:formatCode>0.00</c:formatCode>
                <c:ptCount val="6"/>
                <c:pt idx="1">
                  <c:v>36.989700043360187</c:v>
                </c:pt>
                <c:pt idx="2">
                  <c:v>40</c:v>
                </c:pt>
                <c:pt idx="3">
                  <c:v>43.010299956639813</c:v>
                </c:pt>
                <c:pt idx="4">
                  <c:v>46.989700043360187</c:v>
                </c:pt>
                <c:pt idx="5">
                  <c:v>50</c:v>
                </c:pt>
              </c:numCache>
            </c:numRef>
          </c:xVal>
          <c:yVal>
            <c:numRef>
              <c:f>'Calibration per Band'!$G$63:$G$68</c:f>
              <c:numCache>
                <c:formatCode>General</c:formatCode>
                <c:ptCount val="6"/>
                <c:pt idx="1">
                  <c:v>2.036</c:v>
                </c:pt>
                <c:pt idx="5">
                  <c:v>2.3479999999999999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77-43FB-9242-C6DA80EBE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110015"/>
        <c:axId val="798100895"/>
      </c:scatterChart>
      <c:valAx>
        <c:axId val="79811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8100895"/>
        <c:crosses val="autoZero"/>
        <c:crossBetween val="midCat"/>
      </c:valAx>
      <c:valAx>
        <c:axId val="79810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8110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Uout [V]</a:t>
            </a:r>
            <a:r>
              <a:rPr lang="pl-PL"/>
              <a:t> = f(Pin[dBm]), f0=18118kHz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'Calibration per Band'!$G$114</c:f>
              <c:strCache>
                <c:ptCount val="1"/>
                <c:pt idx="0">
                  <c:v>Uout [V]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'Calibration per Band'!$D$115:$D$120</c:f>
              <c:numCache>
                <c:formatCode>0.00</c:formatCode>
                <c:ptCount val="6"/>
                <c:pt idx="1">
                  <c:v>36.989700043360187</c:v>
                </c:pt>
                <c:pt idx="2">
                  <c:v>40</c:v>
                </c:pt>
                <c:pt idx="3">
                  <c:v>43.010299956639813</c:v>
                </c:pt>
                <c:pt idx="4">
                  <c:v>46.989700043360187</c:v>
                </c:pt>
                <c:pt idx="5">
                  <c:v>50</c:v>
                </c:pt>
              </c:numCache>
            </c:numRef>
          </c:xVal>
          <c:yVal>
            <c:numRef>
              <c:f>'Calibration per Band'!$G$115:$G$120</c:f>
              <c:numCache>
                <c:formatCode>General</c:formatCode>
                <c:ptCount val="6"/>
                <c:pt idx="1">
                  <c:v>2.016</c:v>
                </c:pt>
                <c:pt idx="5">
                  <c:v>2.3279999999999998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FC-4EF1-B6C0-5F1F5FEBE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110015"/>
        <c:axId val="798100895"/>
      </c:scatterChart>
      <c:valAx>
        <c:axId val="79811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8100895"/>
        <c:crosses val="autoZero"/>
        <c:crossBetween val="midCat"/>
      </c:valAx>
      <c:valAx>
        <c:axId val="79810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8110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Uout [V]</a:t>
            </a:r>
            <a:r>
              <a:rPr lang="pl-PL"/>
              <a:t> = f(Pin[dBm]), f0=24940kHz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'Calibration per Band'!$G$152</c:f>
              <c:strCache>
                <c:ptCount val="1"/>
                <c:pt idx="0">
                  <c:v>Uout [V]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'Calibration per Band'!$D$153:$D$159</c:f>
              <c:numCache>
                <c:formatCode>0.00</c:formatCode>
                <c:ptCount val="7"/>
                <c:pt idx="1">
                  <c:v>36.989700043360187</c:v>
                </c:pt>
                <c:pt idx="2">
                  <c:v>40</c:v>
                </c:pt>
                <c:pt idx="3">
                  <c:v>43.010299956639813</c:v>
                </c:pt>
                <c:pt idx="4">
                  <c:v>46.989700043360187</c:v>
                </c:pt>
                <c:pt idx="5">
                  <c:v>48.450980400142569</c:v>
                </c:pt>
                <c:pt idx="6">
                  <c:v>50</c:v>
                </c:pt>
              </c:numCache>
            </c:numRef>
          </c:xVal>
          <c:yVal>
            <c:numRef>
              <c:f>'Calibration per Band'!$G$153:$G$159</c:f>
              <c:numCache>
                <c:formatCode>General</c:formatCode>
                <c:ptCount val="7"/>
                <c:pt idx="1">
                  <c:v>2.028</c:v>
                </c:pt>
                <c:pt idx="6">
                  <c:v>2.3439999999999999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58-45E3-8B18-9FE2E7786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110015"/>
        <c:axId val="798100895"/>
      </c:scatterChart>
      <c:valAx>
        <c:axId val="79811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8100895"/>
        <c:crosses val="autoZero"/>
        <c:crossBetween val="midCat"/>
      </c:valAx>
      <c:valAx>
        <c:axId val="79810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8110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Uout [V]</a:t>
            </a:r>
            <a:r>
              <a:rPr lang="pl-PL"/>
              <a:t> = f(Pin[dBm]), f0=28850kHz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'Calibration per Band'!$G$171</c:f>
              <c:strCache>
                <c:ptCount val="1"/>
                <c:pt idx="0">
                  <c:v>Uout [V]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'Calibration per Band'!$D$172:$D$178</c:f>
              <c:numCache>
                <c:formatCode>0.00</c:formatCode>
                <c:ptCount val="7"/>
                <c:pt idx="1">
                  <c:v>36.989700043360187</c:v>
                </c:pt>
                <c:pt idx="2">
                  <c:v>40</c:v>
                </c:pt>
                <c:pt idx="3">
                  <c:v>43.010299956639813</c:v>
                </c:pt>
                <c:pt idx="4">
                  <c:v>46.989700043360187</c:v>
                </c:pt>
                <c:pt idx="5">
                  <c:v>48.450980400142569</c:v>
                </c:pt>
                <c:pt idx="6">
                  <c:v>50</c:v>
                </c:pt>
              </c:numCache>
            </c:numRef>
          </c:xVal>
          <c:yVal>
            <c:numRef>
              <c:f>'Calibration per Band'!$G$172:$G$178</c:f>
              <c:numCache>
                <c:formatCode>General</c:formatCode>
                <c:ptCount val="7"/>
                <c:pt idx="1">
                  <c:v>2.028</c:v>
                </c:pt>
                <c:pt idx="6">
                  <c:v>2.34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A9-4973-8375-DAA738A96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110015"/>
        <c:axId val="798100895"/>
      </c:scatterChart>
      <c:valAx>
        <c:axId val="79811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8100895"/>
        <c:crosses val="autoZero"/>
        <c:crossBetween val="midCat"/>
      </c:valAx>
      <c:valAx>
        <c:axId val="79810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8110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Uout [V]</a:t>
            </a:r>
            <a:r>
              <a:rPr lang="pl-PL"/>
              <a:t> = f(Pin[dBm]), f0=51000kHz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'Calibration per Band'!$G$191</c:f>
              <c:strCache>
                <c:ptCount val="1"/>
                <c:pt idx="0">
                  <c:v>Uout [V]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'Calibration per Band'!$D$192:$D$198</c:f>
              <c:numCache>
                <c:formatCode>0.00</c:formatCode>
                <c:ptCount val="7"/>
                <c:pt idx="1">
                  <c:v>36.989700043360187</c:v>
                </c:pt>
                <c:pt idx="2">
                  <c:v>40</c:v>
                </c:pt>
                <c:pt idx="3">
                  <c:v>43.010299956639813</c:v>
                </c:pt>
                <c:pt idx="4">
                  <c:v>46.989700043360187</c:v>
                </c:pt>
                <c:pt idx="5">
                  <c:v>48.450980400142569</c:v>
                </c:pt>
                <c:pt idx="6">
                  <c:v>50</c:v>
                </c:pt>
              </c:numCache>
            </c:numRef>
          </c:xVal>
          <c:yVal>
            <c:numRef>
              <c:f>'Calibration per Band'!$G$192:$G$198</c:f>
              <c:numCache>
                <c:formatCode>General</c:formatCode>
                <c:ptCount val="7"/>
                <c:pt idx="1">
                  <c:v>2.02</c:v>
                </c:pt>
                <c:pt idx="6">
                  <c:v>2.3359999999999999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AE-4F31-96AB-7011DBCFC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110015"/>
        <c:axId val="798100895"/>
      </c:scatterChart>
      <c:valAx>
        <c:axId val="79811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8100895"/>
        <c:crosses val="autoZero"/>
        <c:crossBetween val="midCat"/>
      </c:valAx>
      <c:valAx>
        <c:axId val="79810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8110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8025640339691399E-2"/>
          <c:y val="7.4575963136990766E-3"/>
          <c:w val="0.95092868204611458"/>
          <c:h val="0.95367512869445292"/>
        </c:manualLayout>
      </c:layout>
      <c:scatterChart>
        <c:scatterStyle val="lineMarker"/>
        <c:varyColors val="0"/>
        <c:ser>
          <c:idx val="0"/>
          <c:order val="0"/>
          <c:tx>
            <c:strRef>
              <c:f>OriginalDesign!$I$3</c:f>
              <c:strCache>
                <c:ptCount val="1"/>
                <c:pt idx="0">
                  <c:v>f=3.6MHz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879426610135272E-2"/>
                  <c:y val="0.112507614816298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OriginalDesign!$G$4:$G$56</c:f>
              <c:numCache>
                <c:formatCode>General</c:formatCode>
                <c:ptCount val="53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-29</c:v>
                </c:pt>
                <c:pt idx="4">
                  <c:v>-28</c:v>
                </c:pt>
                <c:pt idx="5">
                  <c:v>-27</c:v>
                </c:pt>
                <c:pt idx="6">
                  <c:v>-26</c:v>
                </c:pt>
                <c:pt idx="7">
                  <c:v>-25</c:v>
                </c:pt>
                <c:pt idx="8">
                  <c:v>-24</c:v>
                </c:pt>
                <c:pt idx="9">
                  <c:v>-23</c:v>
                </c:pt>
                <c:pt idx="10">
                  <c:v>-22</c:v>
                </c:pt>
                <c:pt idx="11">
                  <c:v>-21</c:v>
                </c:pt>
                <c:pt idx="12">
                  <c:v>-20</c:v>
                </c:pt>
                <c:pt idx="13">
                  <c:v>-19</c:v>
                </c:pt>
                <c:pt idx="14">
                  <c:v>-18</c:v>
                </c:pt>
                <c:pt idx="15">
                  <c:v>-17</c:v>
                </c:pt>
                <c:pt idx="16">
                  <c:v>-16</c:v>
                </c:pt>
                <c:pt idx="17">
                  <c:v>-15</c:v>
                </c:pt>
                <c:pt idx="18">
                  <c:v>-14</c:v>
                </c:pt>
                <c:pt idx="19">
                  <c:v>-13</c:v>
                </c:pt>
                <c:pt idx="20">
                  <c:v>-12</c:v>
                </c:pt>
                <c:pt idx="21">
                  <c:v>-11</c:v>
                </c:pt>
                <c:pt idx="22">
                  <c:v>-10</c:v>
                </c:pt>
                <c:pt idx="23">
                  <c:v>-9</c:v>
                </c:pt>
                <c:pt idx="24">
                  <c:v>-8</c:v>
                </c:pt>
                <c:pt idx="25">
                  <c:v>-7</c:v>
                </c:pt>
                <c:pt idx="26">
                  <c:v>-6</c:v>
                </c:pt>
                <c:pt idx="27">
                  <c:v>-5</c:v>
                </c:pt>
                <c:pt idx="28">
                  <c:v>-4</c:v>
                </c:pt>
                <c:pt idx="29">
                  <c:v>-3</c:v>
                </c:pt>
                <c:pt idx="30">
                  <c:v>-2</c:v>
                </c:pt>
                <c:pt idx="31">
                  <c:v>-1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14</c:v>
                </c:pt>
                <c:pt idx="47">
                  <c:v>15</c:v>
                </c:pt>
                <c:pt idx="48">
                  <c:v>16</c:v>
                </c:pt>
                <c:pt idx="49">
                  <c:v>17</c:v>
                </c:pt>
                <c:pt idx="50">
                  <c:v>18</c:v>
                </c:pt>
                <c:pt idx="51">
                  <c:v>19</c:v>
                </c:pt>
                <c:pt idx="52">
                  <c:v>20</c:v>
                </c:pt>
              </c:numCache>
            </c:numRef>
          </c:xVal>
          <c:yVal>
            <c:numRef>
              <c:f>OriginalDesign!$I$4:$I$56</c:f>
              <c:numCache>
                <c:formatCode>General</c:formatCode>
                <c:ptCount val="53"/>
                <c:pt idx="0">
                  <c:v>0.97</c:v>
                </c:pt>
                <c:pt idx="1">
                  <c:v>1.23</c:v>
                </c:pt>
                <c:pt idx="2">
                  <c:v>1.5</c:v>
                </c:pt>
                <c:pt idx="3">
                  <c:v>1.52</c:v>
                </c:pt>
                <c:pt idx="4">
                  <c:v>1.54</c:v>
                </c:pt>
                <c:pt idx="5">
                  <c:v>1.57</c:v>
                </c:pt>
                <c:pt idx="6">
                  <c:v>1.6</c:v>
                </c:pt>
                <c:pt idx="7">
                  <c:v>1.62</c:v>
                </c:pt>
                <c:pt idx="8">
                  <c:v>1.65</c:v>
                </c:pt>
                <c:pt idx="9">
                  <c:v>1.68</c:v>
                </c:pt>
                <c:pt idx="10">
                  <c:v>1.71</c:v>
                </c:pt>
                <c:pt idx="11">
                  <c:v>1.73</c:v>
                </c:pt>
                <c:pt idx="12">
                  <c:v>1.76</c:v>
                </c:pt>
                <c:pt idx="13">
                  <c:v>1.79</c:v>
                </c:pt>
                <c:pt idx="14">
                  <c:v>1.81</c:v>
                </c:pt>
                <c:pt idx="15">
                  <c:v>1.83</c:v>
                </c:pt>
                <c:pt idx="16">
                  <c:v>1.86</c:v>
                </c:pt>
                <c:pt idx="17">
                  <c:v>1.89</c:v>
                </c:pt>
                <c:pt idx="18">
                  <c:v>1.91</c:v>
                </c:pt>
                <c:pt idx="19">
                  <c:v>1.93</c:v>
                </c:pt>
                <c:pt idx="20">
                  <c:v>1.96</c:v>
                </c:pt>
                <c:pt idx="21">
                  <c:v>1.99</c:v>
                </c:pt>
                <c:pt idx="22">
                  <c:v>2.0099999999999998</c:v>
                </c:pt>
                <c:pt idx="23">
                  <c:v>2.04</c:v>
                </c:pt>
                <c:pt idx="24">
                  <c:v>2.0699999999999998</c:v>
                </c:pt>
                <c:pt idx="25">
                  <c:v>2.1</c:v>
                </c:pt>
                <c:pt idx="26">
                  <c:v>2.12</c:v>
                </c:pt>
                <c:pt idx="27">
                  <c:v>2.15</c:v>
                </c:pt>
                <c:pt idx="28">
                  <c:v>2.17</c:v>
                </c:pt>
                <c:pt idx="29">
                  <c:v>2.2000000000000002</c:v>
                </c:pt>
                <c:pt idx="30">
                  <c:v>2.2200000000000002</c:v>
                </c:pt>
                <c:pt idx="31">
                  <c:v>2.25</c:v>
                </c:pt>
                <c:pt idx="32">
                  <c:v>2.27</c:v>
                </c:pt>
                <c:pt idx="33">
                  <c:v>2.2799999999999998</c:v>
                </c:pt>
                <c:pt idx="34">
                  <c:v>2.3199999999999998</c:v>
                </c:pt>
                <c:pt idx="35">
                  <c:v>2.35</c:v>
                </c:pt>
                <c:pt idx="36">
                  <c:v>2.37</c:v>
                </c:pt>
                <c:pt idx="37">
                  <c:v>2.39</c:v>
                </c:pt>
                <c:pt idx="38">
                  <c:v>2.42</c:v>
                </c:pt>
                <c:pt idx="39">
                  <c:v>2.46</c:v>
                </c:pt>
                <c:pt idx="40">
                  <c:v>2.48</c:v>
                </c:pt>
                <c:pt idx="41">
                  <c:v>2.5</c:v>
                </c:pt>
                <c:pt idx="42">
                  <c:v>2.5099999999999998</c:v>
                </c:pt>
                <c:pt idx="43">
                  <c:v>2.5299999999999998</c:v>
                </c:pt>
                <c:pt idx="44">
                  <c:v>2.56</c:v>
                </c:pt>
                <c:pt idx="45">
                  <c:v>2.58</c:v>
                </c:pt>
                <c:pt idx="46">
                  <c:v>2.6</c:v>
                </c:pt>
                <c:pt idx="47">
                  <c:v>2.61</c:v>
                </c:pt>
                <c:pt idx="48">
                  <c:v>2.61</c:v>
                </c:pt>
                <c:pt idx="49">
                  <c:v>2.61</c:v>
                </c:pt>
                <c:pt idx="50">
                  <c:v>2.61</c:v>
                </c:pt>
                <c:pt idx="51">
                  <c:v>2.6</c:v>
                </c:pt>
                <c:pt idx="52">
                  <c:v>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CC-4FE6-A8AF-528F1726F6CE}"/>
            </c:ext>
          </c:extLst>
        </c:ser>
        <c:ser>
          <c:idx val="1"/>
          <c:order val="1"/>
          <c:tx>
            <c:strRef>
              <c:f>OriginalDesign!$J$3</c:f>
              <c:strCache>
                <c:ptCount val="1"/>
                <c:pt idx="0">
                  <c:v>f=7.1MHz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7676128945420289"/>
                  <c:y val="0.463131586080536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OriginalDesign!$G$4:$G$56</c:f>
              <c:numCache>
                <c:formatCode>General</c:formatCode>
                <c:ptCount val="53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-29</c:v>
                </c:pt>
                <c:pt idx="4">
                  <c:v>-28</c:v>
                </c:pt>
                <c:pt idx="5">
                  <c:v>-27</c:v>
                </c:pt>
                <c:pt idx="6">
                  <c:v>-26</c:v>
                </c:pt>
                <c:pt idx="7">
                  <c:v>-25</c:v>
                </c:pt>
                <c:pt idx="8">
                  <c:v>-24</c:v>
                </c:pt>
                <c:pt idx="9">
                  <c:v>-23</c:v>
                </c:pt>
                <c:pt idx="10">
                  <c:v>-22</c:v>
                </c:pt>
                <c:pt idx="11">
                  <c:v>-21</c:v>
                </c:pt>
                <c:pt idx="12">
                  <c:v>-20</c:v>
                </c:pt>
                <c:pt idx="13">
                  <c:v>-19</c:v>
                </c:pt>
                <c:pt idx="14">
                  <c:v>-18</c:v>
                </c:pt>
                <c:pt idx="15">
                  <c:v>-17</c:v>
                </c:pt>
                <c:pt idx="16">
                  <c:v>-16</c:v>
                </c:pt>
                <c:pt idx="17">
                  <c:v>-15</c:v>
                </c:pt>
                <c:pt idx="18">
                  <c:v>-14</c:v>
                </c:pt>
                <c:pt idx="19">
                  <c:v>-13</c:v>
                </c:pt>
                <c:pt idx="20">
                  <c:v>-12</c:v>
                </c:pt>
                <c:pt idx="21">
                  <c:v>-11</c:v>
                </c:pt>
                <c:pt idx="22">
                  <c:v>-10</c:v>
                </c:pt>
                <c:pt idx="23">
                  <c:v>-9</c:v>
                </c:pt>
                <c:pt idx="24">
                  <c:v>-8</c:v>
                </c:pt>
                <c:pt idx="25">
                  <c:v>-7</c:v>
                </c:pt>
                <c:pt idx="26">
                  <c:v>-6</c:v>
                </c:pt>
                <c:pt idx="27">
                  <c:v>-5</c:v>
                </c:pt>
                <c:pt idx="28">
                  <c:v>-4</c:v>
                </c:pt>
                <c:pt idx="29">
                  <c:v>-3</c:v>
                </c:pt>
                <c:pt idx="30">
                  <c:v>-2</c:v>
                </c:pt>
                <c:pt idx="31">
                  <c:v>-1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14</c:v>
                </c:pt>
                <c:pt idx="47">
                  <c:v>15</c:v>
                </c:pt>
                <c:pt idx="48">
                  <c:v>16</c:v>
                </c:pt>
                <c:pt idx="49">
                  <c:v>17</c:v>
                </c:pt>
                <c:pt idx="50">
                  <c:v>18</c:v>
                </c:pt>
                <c:pt idx="51">
                  <c:v>19</c:v>
                </c:pt>
                <c:pt idx="52">
                  <c:v>20</c:v>
                </c:pt>
              </c:numCache>
            </c:numRef>
          </c:xVal>
          <c:yVal>
            <c:numRef>
              <c:f>OriginalDesign!$J$4:$J$56</c:f>
              <c:numCache>
                <c:formatCode>General</c:formatCode>
                <c:ptCount val="53"/>
                <c:pt idx="0">
                  <c:v>0.97</c:v>
                </c:pt>
                <c:pt idx="1">
                  <c:v>1.23</c:v>
                </c:pt>
                <c:pt idx="2">
                  <c:v>1.49</c:v>
                </c:pt>
                <c:pt idx="3">
                  <c:v>1.52</c:v>
                </c:pt>
                <c:pt idx="4">
                  <c:v>1.54</c:v>
                </c:pt>
                <c:pt idx="5">
                  <c:v>1.57</c:v>
                </c:pt>
                <c:pt idx="6">
                  <c:v>1.59</c:v>
                </c:pt>
                <c:pt idx="7">
                  <c:v>1.62</c:v>
                </c:pt>
                <c:pt idx="8">
                  <c:v>1.65</c:v>
                </c:pt>
                <c:pt idx="9">
                  <c:v>1.68</c:v>
                </c:pt>
                <c:pt idx="10">
                  <c:v>1.7</c:v>
                </c:pt>
                <c:pt idx="11">
                  <c:v>1.73</c:v>
                </c:pt>
                <c:pt idx="12">
                  <c:v>1.75</c:v>
                </c:pt>
                <c:pt idx="13">
                  <c:v>1.78</c:v>
                </c:pt>
                <c:pt idx="14">
                  <c:v>1.81</c:v>
                </c:pt>
                <c:pt idx="15">
                  <c:v>1.83</c:v>
                </c:pt>
                <c:pt idx="16">
                  <c:v>1.86</c:v>
                </c:pt>
                <c:pt idx="17">
                  <c:v>1.88</c:v>
                </c:pt>
                <c:pt idx="18">
                  <c:v>1.9</c:v>
                </c:pt>
                <c:pt idx="19">
                  <c:v>1.94</c:v>
                </c:pt>
                <c:pt idx="20">
                  <c:v>1.96</c:v>
                </c:pt>
                <c:pt idx="21">
                  <c:v>1.98</c:v>
                </c:pt>
                <c:pt idx="22">
                  <c:v>2.0099999999999998</c:v>
                </c:pt>
                <c:pt idx="23">
                  <c:v>2.04</c:v>
                </c:pt>
                <c:pt idx="24">
                  <c:v>2.06</c:v>
                </c:pt>
                <c:pt idx="25">
                  <c:v>2.09</c:v>
                </c:pt>
                <c:pt idx="26">
                  <c:v>2.12</c:v>
                </c:pt>
                <c:pt idx="27">
                  <c:v>2.14</c:v>
                </c:pt>
                <c:pt idx="28">
                  <c:v>2.17</c:v>
                </c:pt>
                <c:pt idx="29">
                  <c:v>2.2000000000000002</c:v>
                </c:pt>
                <c:pt idx="30">
                  <c:v>2.2200000000000002</c:v>
                </c:pt>
                <c:pt idx="31">
                  <c:v>2.2400000000000002</c:v>
                </c:pt>
                <c:pt idx="32">
                  <c:v>2.27</c:v>
                </c:pt>
                <c:pt idx="33">
                  <c:v>2.29</c:v>
                </c:pt>
                <c:pt idx="34">
                  <c:v>2.3199999999999998</c:v>
                </c:pt>
                <c:pt idx="35">
                  <c:v>2.35</c:v>
                </c:pt>
                <c:pt idx="36">
                  <c:v>2.37</c:v>
                </c:pt>
                <c:pt idx="37">
                  <c:v>2.4</c:v>
                </c:pt>
                <c:pt idx="38">
                  <c:v>2.4300000000000002</c:v>
                </c:pt>
                <c:pt idx="39">
                  <c:v>2.4500000000000002</c:v>
                </c:pt>
                <c:pt idx="40">
                  <c:v>2.4700000000000002</c:v>
                </c:pt>
                <c:pt idx="41">
                  <c:v>2.4900000000000002</c:v>
                </c:pt>
                <c:pt idx="42">
                  <c:v>2.5099999999999998</c:v>
                </c:pt>
                <c:pt idx="43">
                  <c:v>2.52</c:v>
                </c:pt>
                <c:pt idx="44">
                  <c:v>2.5499999999999998</c:v>
                </c:pt>
                <c:pt idx="45">
                  <c:v>2.57</c:v>
                </c:pt>
                <c:pt idx="46">
                  <c:v>2.59</c:v>
                </c:pt>
                <c:pt idx="47">
                  <c:v>2.61</c:v>
                </c:pt>
                <c:pt idx="48">
                  <c:v>2.61</c:v>
                </c:pt>
                <c:pt idx="49">
                  <c:v>2.63</c:v>
                </c:pt>
                <c:pt idx="50">
                  <c:v>2.63</c:v>
                </c:pt>
                <c:pt idx="51">
                  <c:v>2.62</c:v>
                </c:pt>
                <c:pt idx="52">
                  <c:v>2.5499999999999998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CC-4FE6-A8AF-528F1726F6CE}"/>
            </c:ext>
          </c:extLst>
        </c:ser>
        <c:ser>
          <c:idx val="2"/>
          <c:order val="2"/>
          <c:tx>
            <c:strRef>
              <c:f>OriginalDesign!$K$3</c:f>
              <c:strCache>
                <c:ptCount val="1"/>
                <c:pt idx="0">
                  <c:v>f=14.2MHz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2333939026852414E-2"/>
                  <c:y val="0.19555035063181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OriginalDesign!$G$4:$G$56</c:f>
              <c:numCache>
                <c:formatCode>General</c:formatCode>
                <c:ptCount val="53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-29</c:v>
                </c:pt>
                <c:pt idx="4">
                  <c:v>-28</c:v>
                </c:pt>
                <c:pt idx="5">
                  <c:v>-27</c:v>
                </c:pt>
                <c:pt idx="6">
                  <c:v>-26</c:v>
                </c:pt>
                <c:pt idx="7">
                  <c:v>-25</c:v>
                </c:pt>
                <c:pt idx="8">
                  <c:v>-24</c:v>
                </c:pt>
                <c:pt idx="9">
                  <c:v>-23</c:v>
                </c:pt>
                <c:pt idx="10">
                  <c:v>-22</c:v>
                </c:pt>
                <c:pt idx="11">
                  <c:v>-21</c:v>
                </c:pt>
                <c:pt idx="12">
                  <c:v>-20</c:v>
                </c:pt>
                <c:pt idx="13">
                  <c:v>-19</c:v>
                </c:pt>
                <c:pt idx="14">
                  <c:v>-18</c:v>
                </c:pt>
                <c:pt idx="15">
                  <c:v>-17</c:v>
                </c:pt>
                <c:pt idx="16">
                  <c:v>-16</c:v>
                </c:pt>
                <c:pt idx="17">
                  <c:v>-15</c:v>
                </c:pt>
                <c:pt idx="18">
                  <c:v>-14</c:v>
                </c:pt>
                <c:pt idx="19">
                  <c:v>-13</c:v>
                </c:pt>
                <c:pt idx="20">
                  <c:v>-12</c:v>
                </c:pt>
                <c:pt idx="21">
                  <c:v>-11</c:v>
                </c:pt>
                <c:pt idx="22">
                  <c:v>-10</c:v>
                </c:pt>
                <c:pt idx="23">
                  <c:v>-9</c:v>
                </c:pt>
                <c:pt idx="24">
                  <c:v>-8</c:v>
                </c:pt>
                <c:pt idx="25">
                  <c:v>-7</c:v>
                </c:pt>
                <c:pt idx="26">
                  <c:v>-6</c:v>
                </c:pt>
                <c:pt idx="27">
                  <c:v>-5</c:v>
                </c:pt>
                <c:pt idx="28">
                  <c:v>-4</c:v>
                </c:pt>
                <c:pt idx="29">
                  <c:v>-3</c:v>
                </c:pt>
                <c:pt idx="30">
                  <c:v>-2</c:v>
                </c:pt>
                <c:pt idx="31">
                  <c:v>-1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14</c:v>
                </c:pt>
                <c:pt idx="47">
                  <c:v>15</c:v>
                </c:pt>
                <c:pt idx="48">
                  <c:v>16</c:v>
                </c:pt>
                <c:pt idx="49">
                  <c:v>17</c:v>
                </c:pt>
                <c:pt idx="50">
                  <c:v>18</c:v>
                </c:pt>
                <c:pt idx="51">
                  <c:v>19</c:v>
                </c:pt>
                <c:pt idx="52">
                  <c:v>20</c:v>
                </c:pt>
              </c:numCache>
            </c:numRef>
          </c:xVal>
          <c:yVal>
            <c:numRef>
              <c:f>OriginalDesign!$K$4:$K$56</c:f>
              <c:numCache>
                <c:formatCode>General</c:formatCode>
                <c:ptCount val="53"/>
                <c:pt idx="0">
                  <c:v>0.97</c:v>
                </c:pt>
                <c:pt idx="1">
                  <c:v>1.23</c:v>
                </c:pt>
                <c:pt idx="2">
                  <c:v>1.49</c:v>
                </c:pt>
                <c:pt idx="3">
                  <c:v>1.51</c:v>
                </c:pt>
                <c:pt idx="4">
                  <c:v>1.54</c:v>
                </c:pt>
                <c:pt idx="5">
                  <c:v>1.57</c:v>
                </c:pt>
                <c:pt idx="6">
                  <c:v>1.6</c:v>
                </c:pt>
                <c:pt idx="7">
                  <c:v>1.62</c:v>
                </c:pt>
                <c:pt idx="8">
                  <c:v>1.65</c:v>
                </c:pt>
                <c:pt idx="9">
                  <c:v>1.68</c:v>
                </c:pt>
                <c:pt idx="10">
                  <c:v>1.71</c:v>
                </c:pt>
                <c:pt idx="11">
                  <c:v>1.72</c:v>
                </c:pt>
                <c:pt idx="12">
                  <c:v>1.75</c:v>
                </c:pt>
                <c:pt idx="13">
                  <c:v>1.78</c:v>
                </c:pt>
                <c:pt idx="14">
                  <c:v>1.8</c:v>
                </c:pt>
                <c:pt idx="15">
                  <c:v>1.83</c:v>
                </c:pt>
                <c:pt idx="16">
                  <c:v>1.86</c:v>
                </c:pt>
                <c:pt idx="17">
                  <c:v>1.88</c:v>
                </c:pt>
                <c:pt idx="18">
                  <c:v>1.9</c:v>
                </c:pt>
                <c:pt idx="19">
                  <c:v>1.93</c:v>
                </c:pt>
                <c:pt idx="20">
                  <c:v>1.95</c:v>
                </c:pt>
                <c:pt idx="21">
                  <c:v>1.98</c:v>
                </c:pt>
                <c:pt idx="22">
                  <c:v>2</c:v>
                </c:pt>
                <c:pt idx="23">
                  <c:v>2.0299999999999998</c:v>
                </c:pt>
                <c:pt idx="24">
                  <c:v>2.0699999999999998</c:v>
                </c:pt>
                <c:pt idx="25">
                  <c:v>2.08</c:v>
                </c:pt>
                <c:pt idx="26">
                  <c:v>2.11</c:v>
                </c:pt>
                <c:pt idx="27">
                  <c:v>2.14</c:v>
                </c:pt>
                <c:pt idx="28">
                  <c:v>2.17</c:v>
                </c:pt>
                <c:pt idx="29">
                  <c:v>2.2000000000000002</c:v>
                </c:pt>
                <c:pt idx="30">
                  <c:v>2.2200000000000002</c:v>
                </c:pt>
                <c:pt idx="31">
                  <c:v>2.2400000000000002</c:v>
                </c:pt>
                <c:pt idx="32">
                  <c:v>2.2599999999999998</c:v>
                </c:pt>
                <c:pt idx="33">
                  <c:v>2.29</c:v>
                </c:pt>
                <c:pt idx="34">
                  <c:v>2.31</c:v>
                </c:pt>
                <c:pt idx="35">
                  <c:v>2.34</c:v>
                </c:pt>
                <c:pt idx="36">
                  <c:v>2.36</c:v>
                </c:pt>
                <c:pt idx="37">
                  <c:v>2.39</c:v>
                </c:pt>
                <c:pt idx="38">
                  <c:v>2.41</c:v>
                </c:pt>
                <c:pt idx="39">
                  <c:v>2.4300000000000002</c:v>
                </c:pt>
                <c:pt idx="40">
                  <c:v>2.4500000000000002</c:v>
                </c:pt>
                <c:pt idx="41">
                  <c:v>2.4700000000000002</c:v>
                </c:pt>
                <c:pt idx="42">
                  <c:v>2.4900000000000002</c:v>
                </c:pt>
                <c:pt idx="43">
                  <c:v>2.52</c:v>
                </c:pt>
                <c:pt idx="44">
                  <c:v>2.54</c:v>
                </c:pt>
                <c:pt idx="45">
                  <c:v>2.56</c:v>
                </c:pt>
                <c:pt idx="46">
                  <c:v>2.58</c:v>
                </c:pt>
                <c:pt idx="47">
                  <c:v>2.6</c:v>
                </c:pt>
                <c:pt idx="48">
                  <c:v>2.62</c:v>
                </c:pt>
                <c:pt idx="49">
                  <c:v>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CC-4FE6-A8AF-528F1726F6CE}"/>
            </c:ext>
          </c:extLst>
        </c:ser>
        <c:ser>
          <c:idx val="3"/>
          <c:order val="3"/>
          <c:tx>
            <c:strRef>
              <c:f>OriginalDesign!$L$3</c:f>
              <c:strCache>
                <c:ptCount val="1"/>
                <c:pt idx="0">
                  <c:v>f=28.5MHz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OriginalDesign!$G$4:$G$56</c:f>
              <c:numCache>
                <c:formatCode>General</c:formatCode>
                <c:ptCount val="53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-29</c:v>
                </c:pt>
                <c:pt idx="4">
                  <c:v>-28</c:v>
                </c:pt>
                <c:pt idx="5">
                  <c:v>-27</c:v>
                </c:pt>
                <c:pt idx="6">
                  <c:v>-26</c:v>
                </c:pt>
                <c:pt idx="7">
                  <c:v>-25</c:v>
                </c:pt>
                <c:pt idx="8">
                  <c:v>-24</c:v>
                </c:pt>
                <c:pt idx="9">
                  <c:v>-23</c:v>
                </c:pt>
                <c:pt idx="10">
                  <c:v>-22</c:v>
                </c:pt>
                <c:pt idx="11">
                  <c:v>-21</c:v>
                </c:pt>
                <c:pt idx="12">
                  <c:v>-20</c:v>
                </c:pt>
                <c:pt idx="13">
                  <c:v>-19</c:v>
                </c:pt>
                <c:pt idx="14">
                  <c:v>-18</c:v>
                </c:pt>
                <c:pt idx="15">
                  <c:v>-17</c:v>
                </c:pt>
                <c:pt idx="16">
                  <c:v>-16</c:v>
                </c:pt>
                <c:pt idx="17">
                  <c:v>-15</c:v>
                </c:pt>
                <c:pt idx="18">
                  <c:v>-14</c:v>
                </c:pt>
                <c:pt idx="19">
                  <c:v>-13</c:v>
                </c:pt>
                <c:pt idx="20">
                  <c:v>-12</c:v>
                </c:pt>
                <c:pt idx="21">
                  <c:v>-11</c:v>
                </c:pt>
                <c:pt idx="22">
                  <c:v>-10</c:v>
                </c:pt>
                <c:pt idx="23">
                  <c:v>-9</c:v>
                </c:pt>
                <c:pt idx="24">
                  <c:v>-8</c:v>
                </c:pt>
                <c:pt idx="25">
                  <c:v>-7</c:v>
                </c:pt>
                <c:pt idx="26">
                  <c:v>-6</c:v>
                </c:pt>
                <c:pt idx="27">
                  <c:v>-5</c:v>
                </c:pt>
                <c:pt idx="28">
                  <c:v>-4</c:v>
                </c:pt>
                <c:pt idx="29">
                  <c:v>-3</c:v>
                </c:pt>
                <c:pt idx="30">
                  <c:v>-2</c:v>
                </c:pt>
                <c:pt idx="31">
                  <c:v>-1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14</c:v>
                </c:pt>
                <c:pt idx="47">
                  <c:v>15</c:v>
                </c:pt>
                <c:pt idx="48">
                  <c:v>16</c:v>
                </c:pt>
                <c:pt idx="49">
                  <c:v>17</c:v>
                </c:pt>
                <c:pt idx="50">
                  <c:v>18</c:v>
                </c:pt>
                <c:pt idx="51">
                  <c:v>19</c:v>
                </c:pt>
                <c:pt idx="52">
                  <c:v>20</c:v>
                </c:pt>
              </c:numCache>
            </c:numRef>
          </c:xVal>
          <c:yVal>
            <c:numRef>
              <c:f>OriginalDesign!$L$4:$L$56</c:f>
              <c:numCache>
                <c:formatCode>General</c:formatCode>
                <c:ptCount val="53"/>
                <c:pt idx="0">
                  <c:v>0.95</c:v>
                </c:pt>
                <c:pt idx="1">
                  <c:v>1.21</c:v>
                </c:pt>
                <c:pt idx="2">
                  <c:v>1.47</c:v>
                </c:pt>
                <c:pt idx="3">
                  <c:v>1.5</c:v>
                </c:pt>
                <c:pt idx="4">
                  <c:v>1.52</c:v>
                </c:pt>
                <c:pt idx="5">
                  <c:v>1.54</c:v>
                </c:pt>
                <c:pt idx="6">
                  <c:v>1.57</c:v>
                </c:pt>
                <c:pt idx="7">
                  <c:v>1.6</c:v>
                </c:pt>
                <c:pt idx="8">
                  <c:v>1.62</c:v>
                </c:pt>
                <c:pt idx="9">
                  <c:v>1.65</c:v>
                </c:pt>
                <c:pt idx="10">
                  <c:v>1.68</c:v>
                </c:pt>
                <c:pt idx="11">
                  <c:v>1.7</c:v>
                </c:pt>
                <c:pt idx="12">
                  <c:v>1.73</c:v>
                </c:pt>
                <c:pt idx="13">
                  <c:v>1.75</c:v>
                </c:pt>
                <c:pt idx="14">
                  <c:v>1.78</c:v>
                </c:pt>
                <c:pt idx="15">
                  <c:v>1.81</c:v>
                </c:pt>
                <c:pt idx="16">
                  <c:v>1.83</c:v>
                </c:pt>
                <c:pt idx="17">
                  <c:v>1.85</c:v>
                </c:pt>
                <c:pt idx="18">
                  <c:v>1.88</c:v>
                </c:pt>
                <c:pt idx="19">
                  <c:v>1.91</c:v>
                </c:pt>
                <c:pt idx="20">
                  <c:v>1.93</c:v>
                </c:pt>
                <c:pt idx="21">
                  <c:v>1.96</c:v>
                </c:pt>
                <c:pt idx="22">
                  <c:v>1.99</c:v>
                </c:pt>
                <c:pt idx="23">
                  <c:v>2.0099999999999998</c:v>
                </c:pt>
                <c:pt idx="24">
                  <c:v>2.04</c:v>
                </c:pt>
                <c:pt idx="25">
                  <c:v>2.0699999999999998</c:v>
                </c:pt>
                <c:pt idx="26">
                  <c:v>2.09</c:v>
                </c:pt>
                <c:pt idx="27">
                  <c:v>2.12</c:v>
                </c:pt>
                <c:pt idx="28">
                  <c:v>2.14</c:v>
                </c:pt>
                <c:pt idx="29">
                  <c:v>2.17</c:v>
                </c:pt>
                <c:pt idx="30">
                  <c:v>2.2000000000000002</c:v>
                </c:pt>
                <c:pt idx="31">
                  <c:v>2.2200000000000002</c:v>
                </c:pt>
                <c:pt idx="32">
                  <c:v>2.2400000000000002</c:v>
                </c:pt>
                <c:pt idx="33">
                  <c:v>2.27</c:v>
                </c:pt>
                <c:pt idx="34">
                  <c:v>2.2799999999999998</c:v>
                </c:pt>
                <c:pt idx="35">
                  <c:v>2.31</c:v>
                </c:pt>
                <c:pt idx="36">
                  <c:v>2.34</c:v>
                </c:pt>
                <c:pt idx="37">
                  <c:v>2.36</c:v>
                </c:pt>
                <c:pt idx="38">
                  <c:v>2.38</c:v>
                </c:pt>
                <c:pt idx="39">
                  <c:v>2.41</c:v>
                </c:pt>
                <c:pt idx="40">
                  <c:v>2.4300000000000002</c:v>
                </c:pt>
                <c:pt idx="41">
                  <c:v>2.4500000000000002</c:v>
                </c:pt>
                <c:pt idx="42">
                  <c:v>2.4700000000000002</c:v>
                </c:pt>
                <c:pt idx="43">
                  <c:v>2.5</c:v>
                </c:pt>
                <c:pt idx="44">
                  <c:v>2.52</c:v>
                </c:pt>
                <c:pt idx="45">
                  <c:v>2.54</c:v>
                </c:pt>
                <c:pt idx="46">
                  <c:v>2.57</c:v>
                </c:pt>
                <c:pt idx="47">
                  <c:v>2.59</c:v>
                </c:pt>
                <c:pt idx="48">
                  <c:v>2.61</c:v>
                </c:pt>
                <c:pt idx="49">
                  <c:v>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CC-4FE6-A8AF-528F1726F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20591"/>
        <c:axId val="45123951"/>
      </c:scatterChart>
      <c:valAx>
        <c:axId val="4512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23951"/>
        <c:crosses val="autoZero"/>
        <c:crossBetween val="midCat"/>
      </c:valAx>
      <c:valAx>
        <c:axId val="4512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2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ImprovedDesign!$AK$7</c:f>
              <c:strCache>
                <c:ptCount val="1"/>
                <c:pt idx="0">
                  <c:v>f=3.6MHz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ImprovedDesign!$AJ$8:$AJ$11</c:f>
              <c:numCache>
                <c:formatCode>General</c:formatCode>
                <c:ptCount val="4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</c:numCache>
            </c:numRef>
          </c:xVal>
          <c:yVal>
            <c:numRef>
              <c:f>ImprovedDesign!$AK$8:$AK$11</c:f>
              <c:numCache>
                <c:formatCode>General</c:formatCode>
                <c:ptCount val="4"/>
                <c:pt idx="0">
                  <c:v>1.3919999999999999</c:v>
                </c:pt>
                <c:pt idx="1">
                  <c:v>1.6359999999999999</c:v>
                </c:pt>
                <c:pt idx="2">
                  <c:v>1.8759999999999999</c:v>
                </c:pt>
                <c:pt idx="3" formatCode="0.00">
                  <c:v>2.12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F-4D23-B40F-24DD8BBC7E94}"/>
            </c:ext>
          </c:extLst>
        </c:ser>
        <c:ser>
          <c:idx val="1"/>
          <c:order val="1"/>
          <c:tx>
            <c:strRef>
              <c:f>ImprovedDesign!$AL$7</c:f>
              <c:strCache>
                <c:ptCount val="1"/>
                <c:pt idx="0">
                  <c:v>f=7.1MHz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6371025786725113E-2"/>
                  <c:y val="0.139011009040536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ImprovedDesign!$AJ$8:$AJ$11</c:f>
              <c:numCache>
                <c:formatCode>General</c:formatCode>
                <c:ptCount val="4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</c:numCache>
            </c:numRef>
          </c:xVal>
          <c:yVal>
            <c:numRef>
              <c:f>ImprovedDesign!$AL$8:$AL$11</c:f>
              <c:numCache>
                <c:formatCode>General</c:formatCode>
                <c:ptCount val="4"/>
                <c:pt idx="0">
                  <c:v>1.3879999999999999</c:v>
                </c:pt>
                <c:pt idx="1">
                  <c:v>1.6319999999999999</c:v>
                </c:pt>
                <c:pt idx="2">
                  <c:v>1.8720000000000001</c:v>
                </c:pt>
                <c:pt idx="3">
                  <c:v>2.1160000000000001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8F-4D23-B40F-24DD8BBC7E94}"/>
            </c:ext>
          </c:extLst>
        </c:ser>
        <c:ser>
          <c:idx val="2"/>
          <c:order val="2"/>
          <c:tx>
            <c:strRef>
              <c:f>ImprovedDesign!$AM$7</c:f>
              <c:strCache>
                <c:ptCount val="1"/>
                <c:pt idx="0">
                  <c:v>f=14.2MHz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482463403414779"/>
                  <c:y val="-7.99289151356080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ImprovedDesign!$AJ$8:$AJ$11</c:f>
              <c:numCache>
                <c:formatCode>General</c:formatCode>
                <c:ptCount val="4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</c:numCache>
            </c:numRef>
          </c:xVal>
          <c:yVal>
            <c:numRef>
              <c:f>ImprovedDesign!$AM$8:$AM$11</c:f>
              <c:numCache>
                <c:formatCode>General</c:formatCode>
                <c:ptCount val="4"/>
                <c:pt idx="0">
                  <c:v>1.3839999999999999</c:v>
                </c:pt>
                <c:pt idx="1">
                  <c:v>1.6279999999999999</c:v>
                </c:pt>
                <c:pt idx="2">
                  <c:v>1.8680000000000001</c:v>
                </c:pt>
                <c:pt idx="3">
                  <c:v>2.1120000000000001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8F-4D23-B40F-24DD8BBC7E94}"/>
            </c:ext>
          </c:extLst>
        </c:ser>
        <c:ser>
          <c:idx val="3"/>
          <c:order val="3"/>
          <c:tx>
            <c:strRef>
              <c:f>ImprovedDesign!$AN$7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503081960115808"/>
                  <c:y val="1.54560367454068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ImprovedDesign!$AJ$8:$AJ$11</c:f>
              <c:numCache>
                <c:formatCode>General</c:formatCode>
                <c:ptCount val="4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</c:numCache>
            </c:numRef>
          </c:xVal>
          <c:yVal>
            <c:numRef>
              <c:f>ImprovedDesign!$AN$8:$AN$11</c:f>
              <c:numCache>
                <c:formatCode>General</c:formatCode>
                <c:ptCount val="4"/>
                <c:pt idx="0">
                  <c:v>1.3680000000000001</c:v>
                </c:pt>
                <c:pt idx="1">
                  <c:v>1.6080000000000001</c:v>
                </c:pt>
                <c:pt idx="2">
                  <c:v>1.8520000000000001</c:v>
                </c:pt>
                <c:pt idx="3">
                  <c:v>2.0920000000000001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8F-4D23-B40F-24DD8BBC7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31359"/>
        <c:axId val="90828479"/>
      </c:scatterChart>
      <c:valAx>
        <c:axId val="9083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828479"/>
        <c:crosses val="autoZero"/>
        <c:crossBetween val="midCat"/>
      </c:valAx>
      <c:valAx>
        <c:axId val="9082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83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Uout=f(Pin)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Sheet3!$C$23:$C$26</c:f>
              <c:numCache>
                <c:formatCode>General</c:formatCode>
                <c:ptCount val="4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</c:numCache>
            </c:numRef>
          </c:xVal>
          <c:yVal>
            <c:numRef>
              <c:f>Sheet3!$D$23:$D$26</c:f>
              <c:numCache>
                <c:formatCode>General</c:formatCode>
                <c:ptCount val="4"/>
                <c:pt idx="0">
                  <c:v>1.3919999999999999</c:v>
                </c:pt>
                <c:pt idx="1">
                  <c:v>1.64</c:v>
                </c:pt>
                <c:pt idx="2">
                  <c:v>1.8759999999999999</c:v>
                </c:pt>
                <c:pt idx="3">
                  <c:v>2.12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5-4E50-BC75-AD58EF9DA4F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Sheet3!$C$23:$C$26</c:f>
              <c:numCache>
                <c:formatCode>General</c:formatCode>
                <c:ptCount val="4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</c:numCache>
            </c:numRef>
          </c:xVal>
          <c:yVal>
            <c:numRef>
              <c:f>Sheet3!$E$23:$E$26</c:f>
              <c:numCache>
                <c:formatCode>General</c:formatCode>
                <c:ptCount val="4"/>
                <c:pt idx="0">
                  <c:v>1.3919999999999999</c:v>
                </c:pt>
                <c:pt idx="1">
                  <c:v>1.64</c:v>
                </c:pt>
                <c:pt idx="2">
                  <c:v>1.8759999999999999</c:v>
                </c:pt>
                <c:pt idx="3" formatCode="0.00">
                  <c:v>2.12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D925-4E50-BC75-AD58EF9DA4F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Sheet3!$C$23:$C$26</c:f>
              <c:numCache>
                <c:formatCode>General</c:formatCode>
                <c:ptCount val="4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</c:numCache>
            </c:numRef>
          </c:xVal>
          <c:yVal>
            <c:numRef>
              <c:f>Sheet3!$F$23:$F$26</c:f>
              <c:numCache>
                <c:formatCode>General</c:formatCode>
                <c:ptCount val="4"/>
                <c:pt idx="0">
                  <c:v>1.3919999999999999</c:v>
                </c:pt>
                <c:pt idx="1">
                  <c:v>1.6359999999999999</c:v>
                </c:pt>
                <c:pt idx="2">
                  <c:v>1.8759999999999999</c:v>
                </c:pt>
                <c:pt idx="3">
                  <c:v>2.12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D925-4E50-BC75-AD58EF9DA4F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Sheet3!$C$23:$C$26</c:f>
              <c:numCache>
                <c:formatCode>General</c:formatCode>
                <c:ptCount val="4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</c:numCache>
            </c:numRef>
          </c:xVal>
          <c:yVal>
            <c:numRef>
              <c:f>Sheet3!$G$23:$G$26</c:f>
              <c:numCache>
                <c:formatCode>General</c:formatCode>
                <c:ptCount val="4"/>
                <c:pt idx="0">
                  <c:v>1.3879999999999999</c:v>
                </c:pt>
                <c:pt idx="1">
                  <c:v>1.6359999999999999</c:v>
                </c:pt>
                <c:pt idx="2">
                  <c:v>1.8759999999999999</c:v>
                </c:pt>
                <c:pt idx="3">
                  <c:v>2.12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D925-4E50-BC75-AD58EF9DA4F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Sheet3!$C$23:$C$26</c:f>
              <c:numCache>
                <c:formatCode>General</c:formatCode>
                <c:ptCount val="4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</c:numCache>
            </c:numRef>
          </c:xVal>
          <c:yVal>
            <c:numRef>
              <c:f>Sheet3!$H$23:$H$26</c:f>
              <c:numCache>
                <c:formatCode>General</c:formatCode>
                <c:ptCount val="4"/>
                <c:pt idx="0">
                  <c:v>1.3839999999999999</c:v>
                </c:pt>
                <c:pt idx="1">
                  <c:v>1.6319999999999999</c:v>
                </c:pt>
                <c:pt idx="2">
                  <c:v>1.8680000000000001</c:v>
                </c:pt>
                <c:pt idx="3">
                  <c:v>2.1120000000000001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D925-4E50-BC75-AD58EF9DA4FD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Sheet3!$C$23:$C$26</c:f>
              <c:numCache>
                <c:formatCode>General</c:formatCode>
                <c:ptCount val="4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</c:numCache>
            </c:numRef>
          </c:xVal>
          <c:yVal>
            <c:numRef>
              <c:f>Sheet3!$I$23:$I$26</c:f>
              <c:numCache>
                <c:formatCode>General</c:formatCode>
                <c:ptCount val="4"/>
                <c:pt idx="0">
                  <c:v>1.38</c:v>
                </c:pt>
                <c:pt idx="1">
                  <c:v>1.6240000000000001</c:v>
                </c:pt>
                <c:pt idx="2">
                  <c:v>1.8640000000000001</c:v>
                </c:pt>
                <c:pt idx="3">
                  <c:v>2.1080000000000001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D925-4E50-BC75-AD58EF9DA4FD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Sheet3!$C$23:$C$26</c:f>
              <c:numCache>
                <c:formatCode>General</c:formatCode>
                <c:ptCount val="4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</c:numCache>
            </c:numRef>
          </c:xVal>
          <c:yVal>
            <c:numRef>
              <c:f>Sheet3!$J$23:$J$26</c:f>
              <c:numCache>
                <c:formatCode>General</c:formatCode>
                <c:ptCount val="4"/>
                <c:pt idx="0">
                  <c:v>1.38</c:v>
                </c:pt>
                <c:pt idx="1">
                  <c:v>1.6240000000000001</c:v>
                </c:pt>
                <c:pt idx="2">
                  <c:v>1.8640000000000001</c:v>
                </c:pt>
                <c:pt idx="3">
                  <c:v>2.1040000000000001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D925-4E50-BC75-AD58EF9DA4FD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Sheet3!$C$23:$C$26</c:f>
              <c:numCache>
                <c:formatCode>General</c:formatCode>
                <c:ptCount val="4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</c:numCache>
            </c:numRef>
          </c:xVal>
          <c:yVal>
            <c:numRef>
              <c:f>Sheet3!$K$23:$K$26</c:f>
              <c:numCache>
                <c:formatCode>General</c:formatCode>
                <c:ptCount val="4"/>
                <c:pt idx="0">
                  <c:v>1.3759999999999999</c:v>
                </c:pt>
                <c:pt idx="1">
                  <c:v>1.62</c:v>
                </c:pt>
                <c:pt idx="2">
                  <c:v>1.86</c:v>
                </c:pt>
                <c:pt idx="3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D925-4E50-BC75-AD58EF9DA4FD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Sheet3!$C$23:$C$26</c:f>
              <c:numCache>
                <c:formatCode>General</c:formatCode>
                <c:ptCount val="4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</c:numCache>
            </c:numRef>
          </c:xVal>
          <c:yVal>
            <c:numRef>
              <c:f>Sheet3!$L$23:$L$26</c:f>
              <c:numCache>
                <c:formatCode>General</c:formatCode>
                <c:ptCount val="4"/>
                <c:pt idx="0">
                  <c:v>1.3680000000000001</c:v>
                </c:pt>
                <c:pt idx="1">
                  <c:v>1.6080000000000001</c:v>
                </c:pt>
                <c:pt idx="2">
                  <c:v>1.8520000000000001</c:v>
                </c:pt>
                <c:pt idx="3">
                  <c:v>2.0960000000000001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D925-4E50-BC75-AD58EF9DA4FD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9858787109843443E-2"/>
                  <c:y val="0.107008729887024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Sheet3!$C$23:$C$26</c:f>
              <c:numCache>
                <c:formatCode>General</c:formatCode>
                <c:ptCount val="4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</c:numCache>
            </c:numRef>
          </c:xVal>
          <c:yVal>
            <c:numRef>
              <c:f>Sheet3!$M$23:$M$26</c:f>
              <c:numCache>
                <c:formatCode>General</c:formatCode>
                <c:ptCount val="4"/>
                <c:pt idx="0">
                  <c:v>1.3280000000000001</c:v>
                </c:pt>
                <c:pt idx="1">
                  <c:v>1.56</c:v>
                </c:pt>
                <c:pt idx="2">
                  <c:v>1.804</c:v>
                </c:pt>
                <c:pt idx="3">
                  <c:v>2.048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D925-4E50-BC75-AD58EF9DA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23951"/>
        <c:axId val="447140479"/>
      </c:scatterChart>
      <c:valAx>
        <c:axId val="43842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Pin [dBm]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140479"/>
        <c:crosses val="autoZero"/>
        <c:crossBetween val="midCat"/>
      </c:valAx>
      <c:valAx>
        <c:axId val="4471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Uout[V]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842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Uout = f(f0)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Sheet3!$E$30:$E$31</c:f>
              <c:strCache>
                <c:ptCount val="2"/>
                <c:pt idx="0">
                  <c:v>Uout[V]=slope*Pin[dBm] + intercept</c:v>
                </c:pt>
                <c:pt idx="1">
                  <c:v>intercept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Sheet3!$C$32:$C$41</c:f>
              <c:numCache>
                <c:formatCode>_-* #\ ##0.0_-;\-* #\ ##0.0_-;_-* "-"??_-;_-@_-</c:formatCode>
                <c:ptCount val="10"/>
                <c:pt idx="0">
                  <c:v>1905</c:v>
                </c:pt>
                <c:pt idx="1">
                  <c:v>3650</c:v>
                </c:pt>
                <c:pt idx="2">
                  <c:v>5358.5</c:v>
                </c:pt>
                <c:pt idx="3">
                  <c:v>7100</c:v>
                </c:pt>
                <c:pt idx="4">
                  <c:v>14175</c:v>
                </c:pt>
                <c:pt idx="5">
                  <c:v>18118</c:v>
                </c:pt>
                <c:pt idx="6">
                  <c:v>21225</c:v>
                </c:pt>
                <c:pt idx="7">
                  <c:v>24940</c:v>
                </c:pt>
                <c:pt idx="8">
                  <c:v>28850</c:v>
                </c:pt>
                <c:pt idx="9">
                  <c:v>51000</c:v>
                </c:pt>
              </c:numCache>
            </c:numRef>
          </c:xVal>
          <c:yVal>
            <c:numRef>
              <c:f>Sheet3!$E$32:$E$41</c:f>
              <c:numCache>
                <c:formatCode>0.000</c:formatCode>
                <c:ptCount val="10"/>
                <c:pt idx="0">
                  <c:v>2.12</c:v>
                </c:pt>
                <c:pt idx="1">
                  <c:v>2.12</c:v>
                </c:pt>
                <c:pt idx="2">
                  <c:v>2.1196000000000002</c:v>
                </c:pt>
                <c:pt idx="3">
                  <c:v>2.1204000000000001</c:v>
                </c:pt>
                <c:pt idx="4">
                  <c:v>2.1120000000000001</c:v>
                </c:pt>
                <c:pt idx="5">
                  <c:v>2.1076000000000001</c:v>
                </c:pt>
                <c:pt idx="6">
                  <c:v>2.1048</c:v>
                </c:pt>
                <c:pt idx="7">
                  <c:v>2.1008</c:v>
                </c:pt>
                <c:pt idx="8">
                  <c:v>2.0952000000000002</c:v>
                </c:pt>
                <c:pt idx="9">
                  <c:v>2.0455999999999999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00-4382-9121-07DE7E416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890351"/>
        <c:axId val="449890831"/>
      </c:scatterChart>
      <c:valAx>
        <c:axId val="44989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f0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* #\ ##0.0_-;\-* #\ 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890831"/>
        <c:crosses val="autoZero"/>
        <c:crossBetween val="midCat"/>
      </c:valAx>
      <c:valAx>
        <c:axId val="44989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Intercept [V]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89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Sheet3!$AB$21</c:f>
              <c:strCache>
                <c:ptCount val="1"/>
                <c:pt idx="0">
                  <c:v>Utap [V]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Sheet3!$AA$23:$AA$26</c:f>
              <c:numCache>
                <c:formatCode>0.00</c:formatCode>
                <c:ptCount val="4"/>
                <c:pt idx="0">
                  <c:v>-3.0102999566398125</c:v>
                </c:pt>
                <c:pt idx="1">
                  <c:v>0</c:v>
                </c:pt>
                <c:pt idx="2">
                  <c:v>3.0102999566398125</c:v>
                </c:pt>
                <c:pt idx="3">
                  <c:v>6.9897000433601875</c:v>
                </c:pt>
              </c:numCache>
            </c:numRef>
          </c:xVal>
          <c:yVal>
            <c:numRef>
              <c:f>Sheet3!$AB$23:$AB$26</c:f>
              <c:numCache>
                <c:formatCode>General</c:formatCode>
                <c:ptCount val="4"/>
                <c:pt idx="0">
                  <c:v>2.1080000000000001</c:v>
                </c:pt>
                <c:pt idx="1">
                  <c:v>2.1880000000000002</c:v>
                </c:pt>
                <c:pt idx="2">
                  <c:v>2.2719999999999998</c:v>
                </c:pt>
                <c:pt idx="3" formatCode="0.000">
                  <c:v>2.4039999999999999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B-4D43-9521-FAE2D8F0A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19119"/>
        <c:axId val="90517679"/>
      </c:scatterChart>
      <c:valAx>
        <c:axId val="9051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517679"/>
        <c:crosses val="autoZero"/>
        <c:crossBetween val="midCat"/>
      </c:valAx>
      <c:valAx>
        <c:axId val="9051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51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Sheet4!$V$8</c:f>
              <c:strCache>
                <c:ptCount val="1"/>
                <c:pt idx="0">
                  <c:v>Uout[V]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Sheet4!$U$9:$U$13</c:f>
              <c:numCache>
                <c:formatCode>0.0</c:formatCode>
                <c:ptCount val="5"/>
                <c:pt idx="0">
                  <c:v>-3.0102999566398125</c:v>
                </c:pt>
                <c:pt idx="1">
                  <c:v>0</c:v>
                </c:pt>
                <c:pt idx="2">
                  <c:v>3.0102999566398125</c:v>
                </c:pt>
                <c:pt idx="3">
                  <c:v>6.0205999132796251</c:v>
                </c:pt>
                <c:pt idx="4">
                  <c:v>10</c:v>
                </c:pt>
              </c:numCache>
            </c:numRef>
          </c:xVal>
          <c:yVal>
            <c:numRef>
              <c:f>Sheet4!$V$9:$V$13</c:f>
              <c:numCache>
                <c:formatCode>General</c:formatCode>
                <c:ptCount val="5"/>
                <c:pt idx="0">
                  <c:v>2.0920000000000001</c:v>
                </c:pt>
                <c:pt idx="1">
                  <c:v>2.1680000000000001</c:v>
                </c:pt>
                <c:pt idx="2">
                  <c:v>2.2519999999999998</c:v>
                </c:pt>
                <c:pt idx="3">
                  <c:v>2.3439999999999999</c:v>
                </c:pt>
                <c:pt idx="4">
                  <c:v>2.468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D-4947-B71E-7448867B5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6607"/>
        <c:axId val="92927567"/>
      </c:scatterChart>
      <c:valAx>
        <c:axId val="9292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927567"/>
        <c:crosses val="autoZero"/>
        <c:crossBetween val="midCat"/>
      </c:valAx>
      <c:valAx>
        <c:axId val="9292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92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Sheet4!$V$8</c:f>
              <c:strCache>
                <c:ptCount val="1"/>
                <c:pt idx="0">
                  <c:v>Uout[V]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Sheet4!$S$9:$S$13</c:f>
              <c:numCache>
                <c:formatCode>0.0</c:formatCode>
                <c:ptCount val="5"/>
                <c:pt idx="0">
                  <c:v>36.989700043360187</c:v>
                </c:pt>
                <c:pt idx="1">
                  <c:v>40</c:v>
                </c:pt>
                <c:pt idx="2">
                  <c:v>43.010299956639813</c:v>
                </c:pt>
                <c:pt idx="3">
                  <c:v>46.020599913279625</c:v>
                </c:pt>
                <c:pt idx="4">
                  <c:v>50</c:v>
                </c:pt>
              </c:numCache>
            </c:numRef>
          </c:xVal>
          <c:yVal>
            <c:numRef>
              <c:f>Sheet4!$V$9:$V$13</c:f>
              <c:numCache>
                <c:formatCode>General</c:formatCode>
                <c:ptCount val="5"/>
                <c:pt idx="0">
                  <c:v>2.0920000000000001</c:v>
                </c:pt>
                <c:pt idx="1">
                  <c:v>2.1680000000000001</c:v>
                </c:pt>
                <c:pt idx="2">
                  <c:v>2.2519999999999998</c:v>
                </c:pt>
                <c:pt idx="3">
                  <c:v>2.3439999999999999</c:v>
                </c:pt>
                <c:pt idx="4">
                  <c:v>2.468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37-4165-A3A2-D8F4E5AD5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86719"/>
        <c:axId val="90781919"/>
      </c:scatterChart>
      <c:valAx>
        <c:axId val="9078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781919"/>
        <c:crosses val="autoZero"/>
        <c:crossBetween val="midCat"/>
      </c:valAx>
      <c:valAx>
        <c:axId val="9078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786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Uout [V]</a:t>
            </a:r>
            <a:r>
              <a:rPr lang="pl-PL"/>
              <a:t> = f(Pin[dBm]), f0=3650kHz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'Calibration per Band'!$G$25</c:f>
              <c:strCache>
                <c:ptCount val="1"/>
                <c:pt idx="0">
                  <c:v>Uout [V]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'Calibration per Band'!$D$26:$D$32</c:f>
              <c:numCache>
                <c:formatCode>0.00</c:formatCode>
                <c:ptCount val="7"/>
                <c:pt idx="1">
                  <c:v>36.989700043360187</c:v>
                </c:pt>
                <c:pt idx="2">
                  <c:v>40</c:v>
                </c:pt>
                <c:pt idx="3">
                  <c:v>43.010299956639813</c:v>
                </c:pt>
                <c:pt idx="4">
                  <c:v>46.989700043360187</c:v>
                </c:pt>
                <c:pt idx="5">
                  <c:v>48.450980400142569</c:v>
                </c:pt>
                <c:pt idx="6">
                  <c:v>50</c:v>
                </c:pt>
              </c:numCache>
            </c:numRef>
          </c:xVal>
          <c:yVal>
            <c:numRef>
              <c:f>'Calibration per Band'!$G$26:$G$32</c:f>
              <c:numCache>
                <c:formatCode>General</c:formatCode>
                <c:ptCount val="7"/>
                <c:pt idx="1">
                  <c:v>2.044</c:v>
                </c:pt>
                <c:pt idx="6">
                  <c:v>2.3479999999999999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24-46F9-9FC2-381A6A6DE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110015"/>
        <c:axId val="798100895"/>
      </c:scatterChart>
      <c:valAx>
        <c:axId val="79811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8100895"/>
        <c:crosses val="autoZero"/>
        <c:crossBetween val="midCat"/>
      </c:valAx>
      <c:valAx>
        <c:axId val="79810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8110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</xdr:colOff>
      <xdr:row>3</xdr:row>
      <xdr:rowOff>180975</xdr:rowOff>
    </xdr:from>
    <xdr:to>
      <xdr:col>28</xdr:col>
      <xdr:colOff>504824</xdr:colOff>
      <xdr:row>53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A2FE4A-0A94-D5D3-C309-640B2BB7C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161924</xdr:rowOff>
    </xdr:from>
    <xdr:to>
      <xdr:col>33</xdr:col>
      <xdr:colOff>114300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BCF400-BB24-4DDA-A392-08686FDCC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200025</xdr:colOff>
      <xdr:row>15</xdr:row>
      <xdr:rowOff>138112</xdr:rowOff>
    </xdr:from>
    <xdr:to>
      <xdr:col>40</xdr:col>
      <xdr:colOff>504825</xdr:colOff>
      <xdr:row>30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EE3D1E-7E7D-C576-8661-AE67FEEC3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390525</xdr:colOff>
      <xdr:row>11</xdr:row>
      <xdr:rowOff>171450</xdr:rowOff>
    </xdr:from>
    <xdr:to>
      <xdr:col>22</xdr:col>
      <xdr:colOff>1</xdr:colOff>
      <xdr:row>32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08A05A-E434-E1B3-1450-570EB17B4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862012</xdr:colOff>
      <xdr:row>30</xdr:row>
      <xdr:rowOff>52387</xdr:rowOff>
    </xdr:from>
    <xdr:to>
      <xdr:col>14</xdr:col>
      <xdr:colOff>42862</xdr:colOff>
      <xdr:row>44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83B70F-D883-7488-F3A3-3ABB70FD9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504825</xdr:colOff>
      <xdr:row>21</xdr:row>
      <xdr:rowOff>52387</xdr:rowOff>
    </xdr:from>
    <xdr:to>
      <xdr:col>36</xdr:col>
      <xdr:colOff>200025</xdr:colOff>
      <xdr:row>35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657FAD-D26D-0CBA-1E0C-A5BEC5E22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476250</xdr:colOff>
      <xdr:row>15</xdr:row>
      <xdr:rowOff>14287</xdr:rowOff>
    </xdr:from>
    <xdr:to>
      <xdr:col>22</xdr:col>
      <xdr:colOff>171450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3C26BB-C4E8-1E2E-8ACF-A365384C7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333375</xdr:colOff>
      <xdr:row>15</xdr:row>
      <xdr:rowOff>4762</xdr:rowOff>
    </xdr:from>
    <xdr:to>
      <xdr:col>30</xdr:col>
      <xdr:colOff>28575</xdr:colOff>
      <xdr:row>29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201845-6112-9777-C7B9-F75FACE6A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20</xdr:row>
      <xdr:rowOff>33337</xdr:rowOff>
    </xdr:from>
    <xdr:to>
      <xdr:col>15</xdr:col>
      <xdr:colOff>200025</xdr:colOff>
      <xdr:row>35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623AB0-1533-75D0-6D18-95AFC9276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485775</xdr:colOff>
      <xdr:row>4</xdr:row>
      <xdr:rowOff>28575</xdr:rowOff>
    </xdr:from>
    <xdr:to>
      <xdr:col>15</xdr:col>
      <xdr:colOff>180975</xdr:colOff>
      <xdr:row>19</xdr:row>
      <xdr:rowOff>104775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1479EB1-B4A6-45B1-BC0A-1B69CDCBD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523875</xdr:colOff>
      <xdr:row>40</xdr:row>
      <xdr:rowOff>104775</xdr:rowOff>
    </xdr:from>
    <xdr:to>
      <xdr:col>15</xdr:col>
      <xdr:colOff>219075</xdr:colOff>
      <xdr:row>55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B80BDE6-0DDD-4A06-B992-489C53798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59</xdr:row>
      <xdr:rowOff>0</xdr:rowOff>
    </xdr:from>
    <xdr:to>
      <xdr:col>15</xdr:col>
      <xdr:colOff>304800</xdr:colOff>
      <xdr:row>73</xdr:row>
      <xdr:rowOff>19050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8C33ADB-86B7-4A7F-885E-B62AF3517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92</xdr:row>
      <xdr:rowOff>9525</xdr:rowOff>
    </xdr:from>
    <xdr:to>
      <xdr:col>15</xdr:col>
      <xdr:colOff>304800</xdr:colOff>
      <xdr:row>107</xdr:row>
      <xdr:rowOff>85725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9E1A2AE-4BC5-4567-9069-BD8B00903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571500</xdr:colOff>
      <xdr:row>129</xdr:row>
      <xdr:rowOff>57150</xdr:rowOff>
    </xdr:from>
    <xdr:to>
      <xdr:col>15</xdr:col>
      <xdr:colOff>266700</xdr:colOff>
      <xdr:row>145</xdr:row>
      <xdr:rowOff>133350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1469688-570C-440D-A94F-89EC50647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304800</xdr:colOff>
      <xdr:row>89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AD038F0-2E43-430B-AE08-05D792858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9525</xdr:colOff>
      <xdr:row>111</xdr:row>
      <xdr:rowOff>0</xdr:rowOff>
    </xdr:from>
    <xdr:to>
      <xdr:col>15</xdr:col>
      <xdr:colOff>314325</xdr:colOff>
      <xdr:row>126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A00EDD60-87CB-4124-ACE0-BA2090BA6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9525</xdr:colOff>
      <xdr:row>148</xdr:row>
      <xdr:rowOff>180975</xdr:rowOff>
    </xdr:from>
    <xdr:to>
      <xdr:col>15</xdr:col>
      <xdr:colOff>314325</xdr:colOff>
      <xdr:row>165</xdr:row>
      <xdr:rowOff>66675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E400890-654D-4C9E-A98B-B5BFDD859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170</xdr:row>
      <xdr:rowOff>0</xdr:rowOff>
    </xdr:from>
    <xdr:to>
      <xdr:col>15</xdr:col>
      <xdr:colOff>304800</xdr:colOff>
      <xdr:row>186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F66ED37-ADE7-4F05-B5B7-721D4FE34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190</xdr:row>
      <xdr:rowOff>0</xdr:rowOff>
    </xdr:from>
    <xdr:to>
      <xdr:col>15</xdr:col>
      <xdr:colOff>304800</xdr:colOff>
      <xdr:row>206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8A0CFBD-FFCE-4CE5-AE10-BC9FE8651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328D5-3ACF-4F90-AFDC-97E94F064609}">
  <dimension ref="B2:N56"/>
  <sheetViews>
    <sheetView topLeftCell="D1" workbookViewId="0">
      <selection activeCell="AD17" sqref="AD17"/>
    </sheetView>
  </sheetViews>
  <sheetFormatPr defaultRowHeight="15" x14ac:dyDescent="0.25"/>
  <cols>
    <col min="4" max="4" width="14.7109375" bestFit="1" customWidth="1"/>
    <col min="7" max="7" width="12" customWidth="1"/>
    <col min="8" max="8" width="19.140625" customWidth="1"/>
    <col min="11" max="11" width="10.85546875" customWidth="1"/>
    <col min="12" max="12" width="10.28515625" customWidth="1"/>
  </cols>
  <sheetData>
    <row r="2" spans="2:12" x14ac:dyDescent="0.25">
      <c r="B2" s="9" t="s">
        <v>9</v>
      </c>
      <c r="C2" s="37" t="s">
        <v>10</v>
      </c>
      <c r="D2" s="37"/>
      <c r="E2" s="9" t="s">
        <v>7</v>
      </c>
      <c r="F2" s="9" t="s">
        <v>11</v>
      </c>
      <c r="G2" s="37" t="s">
        <v>12</v>
      </c>
      <c r="H2" s="37"/>
      <c r="I2" s="37" t="s">
        <v>13</v>
      </c>
      <c r="J2" s="37"/>
      <c r="K2" s="37"/>
      <c r="L2" s="37"/>
    </row>
    <row r="3" spans="2:12" x14ac:dyDescent="0.25">
      <c r="B3" s="9" t="s">
        <v>6</v>
      </c>
      <c r="C3" s="9" t="s">
        <v>4</v>
      </c>
      <c r="D3" s="9" t="s">
        <v>5</v>
      </c>
      <c r="E3" s="9" t="s">
        <v>8</v>
      </c>
      <c r="F3" s="9" t="s">
        <v>6</v>
      </c>
      <c r="G3" s="9" t="s">
        <v>4</v>
      </c>
      <c r="H3" s="9" t="s">
        <v>5</v>
      </c>
      <c r="I3" s="10" t="s">
        <v>0</v>
      </c>
      <c r="J3" s="10" t="s">
        <v>1</v>
      </c>
      <c r="K3" s="10" t="s">
        <v>2</v>
      </c>
      <c r="L3" s="10" t="s">
        <v>3</v>
      </c>
    </row>
    <row r="4" spans="2:12" x14ac:dyDescent="0.25">
      <c r="B4">
        <f>SQRT(D4*50)</f>
        <v>7.0710678118654752E-2</v>
      </c>
      <c r="C4" s="1">
        <f>10*LOG(D4/0.001)</f>
        <v>-10</v>
      </c>
      <c r="D4" s="8">
        <f>H4*10^(-E4/10)</f>
        <v>1E-4</v>
      </c>
      <c r="E4" s="1">
        <v>-40</v>
      </c>
      <c r="F4">
        <f>SQRT(H4*50)</f>
        <v>7.0710678118654751E-4</v>
      </c>
      <c r="G4" s="1">
        <v>-50</v>
      </c>
      <c r="H4" s="3">
        <f>0.001*10^(G4/10)</f>
        <v>1E-8</v>
      </c>
      <c r="I4" s="1">
        <v>0.97</v>
      </c>
      <c r="J4" s="1">
        <v>0.97</v>
      </c>
      <c r="K4" s="1">
        <v>0.97</v>
      </c>
      <c r="L4" s="1">
        <v>0.95</v>
      </c>
    </row>
    <row r="5" spans="2:12" x14ac:dyDescent="0.25">
      <c r="B5">
        <f t="shared" ref="B5:B56" si="0">SQRT(D5*50)</f>
        <v>0.22360679774997896</v>
      </c>
      <c r="C5" s="1">
        <f t="shared" ref="C5:C56" si="1">10*LOG(D5/0.001)</f>
        <v>0</v>
      </c>
      <c r="D5" s="8">
        <f t="shared" ref="D5:D56" si="2">H5*10^(-E5/10)</f>
        <v>1E-3</v>
      </c>
      <c r="E5" s="1">
        <v>-40</v>
      </c>
      <c r="F5">
        <f t="shared" ref="F5:F56" si="3">SQRT(H5*50)</f>
        <v>2.2360679774997899E-3</v>
      </c>
      <c r="G5" s="1">
        <v>-40</v>
      </c>
      <c r="H5" s="3">
        <f t="shared" ref="H5:H56" si="4">0.001*10^(G5/10)</f>
        <v>1.0000000000000001E-7</v>
      </c>
      <c r="I5" s="1">
        <v>1.23</v>
      </c>
      <c r="J5" s="1">
        <v>1.23</v>
      </c>
      <c r="K5" s="1">
        <v>1.23</v>
      </c>
      <c r="L5" s="1">
        <v>1.21</v>
      </c>
    </row>
    <row r="6" spans="2:12" x14ac:dyDescent="0.25">
      <c r="B6">
        <f t="shared" si="0"/>
        <v>0.70710678118654757</v>
      </c>
      <c r="C6" s="1">
        <f t="shared" si="1"/>
        <v>10</v>
      </c>
      <c r="D6" s="8">
        <f t="shared" si="2"/>
        <v>0.01</v>
      </c>
      <c r="E6" s="1">
        <v>-40</v>
      </c>
      <c r="F6">
        <f t="shared" si="3"/>
        <v>7.0710678118654753E-3</v>
      </c>
      <c r="G6" s="1">
        <v>-30</v>
      </c>
      <c r="H6" s="3">
        <f t="shared" si="4"/>
        <v>9.9999999999999995E-7</v>
      </c>
      <c r="I6" s="1">
        <v>1.5</v>
      </c>
      <c r="J6" s="1">
        <v>1.49</v>
      </c>
      <c r="K6" s="1">
        <v>1.49</v>
      </c>
      <c r="L6" s="1">
        <v>1.47</v>
      </c>
    </row>
    <row r="7" spans="2:12" x14ac:dyDescent="0.25">
      <c r="B7">
        <f t="shared" si="0"/>
        <v>0.79338685765336636</v>
      </c>
      <c r="C7" s="1">
        <f t="shared" si="1"/>
        <v>10.999999999999996</v>
      </c>
      <c r="D7" s="8">
        <f t="shared" si="2"/>
        <v>1.2589254117941661E-2</v>
      </c>
      <c r="E7" s="1">
        <v>-40</v>
      </c>
      <c r="F7">
        <f t="shared" si="3"/>
        <v>7.933868576533663E-3</v>
      </c>
      <c r="G7" s="1">
        <v>-29</v>
      </c>
      <c r="H7" s="3">
        <f t="shared" si="4"/>
        <v>1.2589254117941661E-6</v>
      </c>
      <c r="I7" s="1">
        <v>1.52</v>
      </c>
      <c r="J7" s="1">
        <v>1.52</v>
      </c>
      <c r="K7" s="1">
        <v>1.51</v>
      </c>
      <c r="L7" s="1">
        <v>1.5</v>
      </c>
    </row>
    <row r="8" spans="2:12" x14ac:dyDescent="0.25">
      <c r="B8">
        <f t="shared" si="0"/>
        <v>0.89019469568772236</v>
      </c>
      <c r="C8" s="1">
        <f t="shared" si="1"/>
        <v>12</v>
      </c>
      <c r="D8" s="8">
        <f t="shared" si="2"/>
        <v>1.5848931924611134E-2</v>
      </c>
      <c r="E8" s="1">
        <v>-40</v>
      </c>
      <c r="F8">
        <f t="shared" si="3"/>
        <v>8.9019469568772241E-3</v>
      </c>
      <c r="G8" s="1">
        <v>-28</v>
      </c>
      <c r="H8" s="3">
        <f t="shared" si="4"/>
        <v>1.5848931924611134E-6</v>
      </c>
      <c r="I8" s="1">
        <v>1.54</v>
      </c>
      <c r="J8" s="1">
        <v>1.54</v>
      </c>
      <c r="K8" s="1">
        <v>1.54</v>
      </c>
      <c r="L8" s="1">
        <v>1.52</v>
      </c>
    </row>
    <row r="9" spans="2:12" x14ac:dyDescent="0.25">
      <c r="B9">
        <f t="shared" si="0"/>
        <v>0.99881487648334466</v>
      </c>
      <c r="C9" s="1">
        <f t="shared" si="1"/>
        <v>12.999999999999996</v>
      </c>
      <c r="D9" s="8">
        <f t="shared" si="2"/>
        <v>1.9952623149688781E-2</v>
      </c>
      <c r="E9" s="1">
        <v>-40</v>
      </c>
      <c r="F9">
        <f t="shared" si="3"/>
        <v>9.9881487648334471E-3</v>
      </c>
      <c r="G9" s="1">
        <v>-27</v>
      </c>
      <c r="H9" s="3">
        <f t="shared" si="4"/>
        <v>1.9952623149688783E-6</v>
      </c>
      <c r="I9" s="1">
        <v>1.57</v>
      </c>
      <c r="J9" s="1">
        <v>1.57</v>
      </c>
      <c r="K9" s="1">
        <v>1.57</v>
      </c>
      <c r="L9" s="1">
        <v>1.54</v>
      </c>
    </row>
    <row r="10" spans="2:12" x14ac:dyDescent="0.25">
      <c r="B10">
        <f t="shared" si="0"/>
        <v>1.1206887238456489</v>
      </c>
      <c r="C10" s="1">
        <f t="shared" si="1"/>
        <v>13.999999999999996</v>
      </c>
      <c r="D10" s="8">
        <f t="shared" si="2"/>
        <v>2.5118864315095777E-2</v>
      </c>
      <c r="E10" s="1">
        <v>-40</v>
      </c>
      <c r="F10">
        <f t="shared" si="3"/>
        <v>1.1206887238456488E-2</v>
      </c>
      <c r="G10" s="1">
        <v>-26</v>
      </c>
      <c r="H10" s="3">
        <f t="shared" si="4"/>
        <v>2.5118864315095776E-6</v>
      </c>
      <c r="I10" s="1">
        <v>1.6</v>
      </c>
      <c r="J10" s="1">
        <v>1.59</v>
      </c>
      <c r="K10" s="1">
        <v>1.6</v>
      </c>
      <c r="L10" s="1">
        <v>1.57</v>
      </c>
    </row>
    <row r="11" spans="2:12" x14ac:dyDescent="0.25">
      <c r="B11">
        <f t="shared" si="0"/>
        <v>1.2574334296829348</v>
      </c>
      <c r="C11" s="1">
        <f t="shared" si="1"/>
        <v>14.999999999999996</v>
      </c>
      <c r="D11" s="8">
        <f t="shared" si="2"/>
        <v>3.1622776601683764E-2</v>
      </c>
      <c r="E11" s="1">
        <v>-40</v>
      </c>
      <c r="F11">
        <f t="shared" si="3"/>
        <v>1.2574334296829347E-2</v>
      </c>
      <c r="G11" s="1">
        <v>-25</v>
      </c>
      <c r="H11" s="3">
        <f t="shared" si="4"/>
        <v>3.1622776601683762E-6</v>
      </c>
      <c r="I11" s="1">
        <v>1.62</v>
      </c>
      <c r="J11" s="1">
        <v>1.62</v>
      </c>
      <c r="K11" s="1">
        <v>1.62</v>
      </c>
      <c r="L11" s="1">
        <v>1.6</v>
      </c>
    </row>
    <row r="12" spans="2:12" x14ac:dyDescent="0.25">
      <c r="B12">
        <f t="shared" si="0"/>
        <v>1.4108635131604637</v>
      </c>
      <c r="C12" s="1">
        <f t="shared" si="1"/>
        <v>15.999999999999998</v>
      </c>
      <c r="D12" s="8">
        <f t="shared" si="2"/>
        <v>3.9810717055349713E-2</v>
      </c>
      <c r="E12" s="1">
        <v>-40</v>
      </c>
      <c r="F12">
        <f t="shared" si="3"/>
        <v>1.4108635131604636E-2</v>
      </c>
      <c r="G12" s="1">
        <v>-24</v>
      </c>
      <c r="H12" s="3">
        <f t="shared" si="4"/>
        <v>3.9810717055349717E-6</v>
      </c>
      <c r="I12" s="1">
        <v>1.65</v>
      </c>
      <c r="J12" s="1">
        <v>1.65</v>
      </c>
      <c r="K12" s="1">
        <v>1.65</v>
      </c>
      <c r="L12" s="1">
        <v>1.62</v>
      </c>
    </row>
    <row r="13" spans="2:12" x14ac:dyDescent="0.25">
      <c r="B13">
        <f t="shared" si="0"/>
        <v>1.5830148982673411</v>
      </c>
      <c r="C13" s="1">
        <f t="shared" si="1"/>
        <v>16.999999999999996</v>
      </c>
      <c r="D13" s="8">
        <f t="shared" si="2"/>
        <v>5.0118723362727213E-2</v>
      </c>
      <c r="E13" s="1">
        <v>-40</v>
      </c>
      <c r="F13">
        <f t="shared" si="3"/>
        <v>1.5830148982673414E-2</v>
      </c>
      <c r="G13" s="1">
        <v>-23</v>
      </c>
      <c r="H13" s="3">
        <f t="shared" si="4"/>
        <v>5.0118723362727216E-6</v>
      </c>
      <c r="I13" s="1">
        <v>1.68</v>
      </c>
      <c r="J13" s="1">
        <v>1.68</v>
      </c>
      <c r="K13" s="1">
        <v>1.68</v>
      </c>
      <c r="L13" s="1">
        <v>1.65</v>
      </c>
    </row>
    <row r="14" spans="2:12" x14ac:dyDescent="0.25">
      <c r="B14">
        <f t="shared" si="0"/>
        <v>1.7761719292909013</v>
      </c>
      <c r="C14" s="1">
        <f t="shared" si="1"/>
        <v>17.999999999999993</v>
      </c>
      <c r="D14" s="8">
        <f t="shared" si="2"/>
        <v>6.3095734448019247E-2</v>
      </c>
      <c r="E14" s="1">
        <v>-40</v>
      </c>
      <c r="F14">
        <f t="shared" si="3"/>
        <v>1.7761719292909015E-2</v>
      </c>
      <c r="G14" s="1">
        <v>-22</v>
      </c>
      <c r="H14" s="3">
        <f t="shared" si="4"/>
        <v>6.3095734448019254E-6</v>
      </c>
      <c r="I14" s="1">
        <v>1.71</v>
      </c>
      <c r="J14" s="1">
        <v>1.7</v>
      </c>
      <c r="K14" s="1">
        <v>1.71</v>
      </c>
      <c r="L14" s="1">
        <v>1.68</v>
      </c>
    </row>
    <row r="15" spans="2:12" x14ac:dyDescent="0.25">
      <c r="B15">
        <f t="shared" si="0"/>
        <v>1.992897682677514</v>
      </c>
      <c r="C15" s="1">
        <f t="shared" si="1"/>
        <v>18.999999999999996</v>
      </c>
      <c r="D15" s="8">
        <f t="shared" si="2"/>
        <v>7.943282347242811E-2</v>
      </c>
      <c r="E15" s="1">
        <v>-40</v>
      </c>
      <c r="F15">
        <f t="shared" si="3"/>
        <v>1.9928976826775142E-2</v>
      </c>
      <c r="G15" s="1">
        <v>-21</v>
      </c>
      <c r="H15" s="3">
        <f t="shared" si="4"/>
        <v>7.9432823472428116E-6</v>
      </c>
      <c r="I15" s="1">
        <v>1.73</v>
      </c>
      <c r="J15" s="1">
        <v>1.73</v>
      </c>
      <c r="K15" s="1">
        <v>1.72</v>
      </c>
      <c r="L15" s="1">
        <v>1.7</v>
      </c>
    </row>
    <row r="16" spans="2:12" x14ac:dyDescent="0.25">
      <c r="B16">
        <f t="shared" si="0"/>
        <v>2.2360679774997898</v>
      </c>
      <c r="C16" s="1">
        <f t="shared" si="1"/>
        <v>20</v>
      </c>
      <c r="D16" s="8">
        <f t="shared" si="2"/>
        <v>0.1</v>
      </c>
      <c r="E16" s="1">
        <v>-40</v>
      </c>
      <c r="F16">
        <f t="shared" si="3"/>
        <v>2.2360679774997897E-2</v>
      </c>
      <c r="G16" s="4">
        <v>-20</v>
      </c>
      <c r="H16" s="5">
        <f t="shared" si="4"/>
        <v>1.0000000000000001E-5</v>
      </c>
      <c r="I16" s="4">
        <v>1.76</v>
      </c>
      <c r="J16" s="4">
        <v>1.75</v>
      </c>
      <c r="K16" s="4">
        <v>1.75</v>
      </c>
      <c r="L16" s="4">
        <v>1.73</v>
      </c>
    </row>
    <row r="17" spans="2:14" x14ac:dyDescent="0.25">
      <c r="B17">
        <f t="shared" si="0"/>
        <v>2.5089095358284306</v>
      </c>
      <c r="C17" s="1">
        <f t="shared" si="1"/>
        <v>20.999999999999996</v>
      </c>
      <c r="D17" s="8">
        <f t="shared" si="2"/>
        <v>0.12589254117941664</v>
      </c>
      <c r="E17" s="1">
        <v>-40</v>
      </c>
      <c r="F17">
        <f t="shared" si="3"/>
        <v>2.5089095358284307E-2</v>
      </c>
      <c r="G17" s="4">
        <v>-19</v>
      </c>
      <c r="H17" s="5">
        <f t="shared" si="4"/>
        <v>1.2589254117941665E-5</v>
      </c>
      <c r="I17" s="4">
        <v>1.79</v>
      </c>
      <c r="J17" s="4">
        <v>1.78</v>
      </c>
      <c r="K17" s="4">
        <v>1.78</v>
      </c>
      <c r="L17" s="4">
        <v>1.75</v>
      </c>
    </row>
    <row r="18" spans="2:14" x14ac:dyDescent="0.25">
      <c r="B18">
        <f t="shared" si="0"/>
        <v>2.8150427993736722</v>
      </c>
      <c r="C18" s="1">
        <f t="shared" si="1"/>
        <v>21.999999999999996</v>
      </c>
      <c r="D18" s="8">
        <f t="shared" si="2"/>
        <v>0.15848931924611123</v>
      </c>
      <c r="E18" s="1">
        <v>-40</v>
      </c>
      <c r="F18">
        <f t="shared" si="3"/>
        <v>2.8150427993736724E-2</v>
      </c>
      <c r="G18" s="4">
        <v>-18</v>
      </c>
      <c r="H18" s="5">
        <f t="shared" si="4"/>
        <v>1.5848931924611124E-5</v>
      </c>
      <c r="I18" s="4">
        <v>1.81</v>
      </c>
      <c r="J18" s="4">
        <v>1.81</v>
      </c>
      <c r="K18" s="4">
        <v>1.8</v>
      </c>
      <c r="L18" s="4">
        <v>1.78</v>
      </c>
    </row>
    <row r="19" spans="2:14" x14ac:dyDescent="0.25">
      <c r="B19">
        <f t="shared" si="0"/>
        <v>3.1585299705471206</v>
      </c>
      <c r="C19" s="1">
        <f t="shared" si="1"/>
        <v>23</v>
      </c>
      <c r="D19" s="8">
        <f t="shared" si="2"/>
        <v>0.19952623149688792</v>
      </c>
      <c r="E19" s="1">
        <v>-40</v>
      </c>
      <c r="F19">
        <f t="shared" si="3"/>
        <v>3.1585299705471206E-2</v>
      </c>
      <c r="G19" s="4">
        <v>-17</v>
      </c>
      <c r="H19" s="5">
        <f t="shared" si="4"/>
        <v>1.9952623149688793E-5</v>
      </c>
      <c r="I19" s="4">
        <v>1.83</v>
      </c>
      <c r="J19" s="4">
        <v>1.83</v>
      </c>
      <c r="K19" s="4">
        <v>1.83</v>
      </c>
      <c r="L19" s="4">
        <v>1.81</v>
      </c>
    </row>
    <row r="20" spans="2:14" x14ac:dyDescent="0.25">
      <c r="B20">
        <f t="shared" si="0"/>
        <v>3.5439289154197051</v>
      </c>
      <c r="C20" s="1">
        <f t="shared" si="1"/>
        <v>23.999999999999993</v>
      </c>
      <c r="D20" s="8">
        <f t="shared" si="2"/>
        <v>0.25118864315095779</v>
      </c>
      <c r="E20" s="1">
        <v>-40</v>
      </c>
      <c r="F20">
        <f t="shared" si="3"/>
        <v>3.5439289154197057E-2</v>
      </c>
      <c r="G20" s="4">
        <v>-16</v>
      </c>
      <c r="H20" s="5">
        <f t="shared" si="4"/>
        <v>2.5118864315095781E-5</v>
      </c>
      <c r="I20" s="4">
        <v>1.86</v>
      </c>
      <c r="J20" s="4">
        <v>1.86</v>
      </c>
      <c r="K20" s="4">
        <v>1.86</v>
      </c>
      <c r="L20" s="4">
        <v>1.83</v>
      </c>
    </row>
    <row r="21" spans="2:14" x14ac:dyDescent="0.25">
      <c r="B21">
        <f t="shared" si="0"/>
        <v>3.9763536438352527</v>
      </c>
      <c r="C21" s="1">
        <f t="shared" si="1"/>
        <v>25</v>
      </c>
      <c r="D21" s="8">
        <f t="shared" si="2"/>
        <v>0.31622776601683783</v>
      </c>
      <c r="E21" s="1">
        <v>-40</v>
      </c>
      <c r="F21">
        <f t="shared" si="3"/>
        <v>3.9763536438352523E-2</v>
      </c>
      <c r="G21" s="4">
        <v>-15</v>
      </c>
      <c r="H21" s="5">
        <f t="shared" si="4"/>
        <v>3.1622776601683782E-5</v>
      </c>
      <c r="I21" s="4">
        <v>1.89</v>
      </c>
      <c r="J21" s="4">
        <v>1.88</v>
      </c>
      <c r="K21" s="4">
        <v>1.88</v>
      </c>
      <c r="L21" s="4">
        <v>1.85</v>
      </c>
    </row>
    <row r="22" spans="2:14" x14ac:dyDescent="0.25">
      <c r="B22">
        <f t="shared" si="0"/>
        <v>4.4615421692140114</v>
      </c>
      <c r="C22" s="1">
        <f t="shared" si="1"/>
        <v>26</v>
      </c>
      <c r="D22" s="8">
        <f t="shared" si="2"/>
        <v>0.39810717055349726</v>
      </c>
      <c r="E22" s="1">
        <v>-40</v>
      </c>
      <c r="F22">
        <f t="shared" si="3"/>
        <v>4.4615421692140111E-2</v>
      </c>
      <c r="G22" s="4">
        <v>-14</v>
      </c>
      <c r="H22" s="5">
        <f t="shared" si="4"/>
        <v>3.9810717055349728E-5</v>
      </c>
      <c r="I22" s="4">
        <v>1.91</v>
      </c>
      <c r="J22" s="4">
        <v>1.9</v>
      </c>
      <c r="K22" s="4">
        <v>1.9</v>
      </c>
      <c r="L22" s="4">
        <v>1.88</v>
      </c>
      <c r="N22">
        <f>10*0.707</f>
        <v>7.0699999999999994</v>
      </c>
    </row>
    <row r="23" spans="2:14" x14ac:dyDescent="0.25">
      <c r="B23">
        <f t="shared" si="0"/>
        <v>5.0059326485045332</v>
      </c>
      <c r="C23" s="1">
        <f t="shared" si="1"/>
        <v>26.999999999999996</v>
      </c>
      <c r="D23" s="8">
        <f t="shared" si="2"/>
        <v>0.50118723362727213</v>
      </c>
      <c r="E23" s="1">
        <v>-40</v>
      </c>
      <c r="F23">
        <f t="shared" si="3"/>
        <v>5.0059326485045325E-2</v>
      </c>
      <c r="G23" s="4">
        <v>-13</v>
      </c>
      <c r="H23" s="5">
        <f t="shared" si="4"/>
        <v>5.0118723362727211E-5</v>
      </c>
      <c r="I23" s="4">
        <v>1.93</v>
      </c>
      <c r="J23" s="4">
        <v>1.94</v>
      </c>
      <c r="K23" s="4">
        <v>1.93</v>
      </c>
      <c r="L23" s="4">
        <v>1.91</v>
      </c>
    </row>
    <row r="24" spans="2:14" x14ac:dyDescent="0.25">
      <c r="B24">
        <f t="shared" si="0"/>
        <v>5.6167488126147909</v>
      </c>
      <c r="C24" s="1">
        <f t="shared" si="1"/>
        <v>28</v>
      </c>
      <c r="D24" s="8">
        <f t="shared" si="2"/>
        <v>0.63095734448019325</v>
      </c>
      <c r="E24" s="1">
        <v>-40</v>
      </c>
      <c r="F24">
        <f t="shared" si="3"/>
        <v>5.6167488126147906E-2</v>
      </c>
      <c r="G24" s="4">
        <v>-12</v>
      </c>
      <c r="H24" s="5">
        <f t="shared" si="4"/>
        <v>6.309573444801932E-5</v>
      </c>
      <c r="I24" s="4">
        <v>1.96</v>
      </c>
      <c r="J24" s="4">
        <v>1.96</v>
      </c>
      <c r="K24" s="4">
        <v>1.95</v>
      </c>
      <c r="L24" s="4">
        <v>1.93</v>
      </c>
    </row>
    <row r="25" spans="2:14" x14ac:dyDescent="0.25">
      <c r="B25">
        <f t="shared" si="0"/>
        <v>6.3020958209324336</v>
      </c>
      <c r="C25" s="1">
        <f t="shared" si="1"/>
        <v>29</v>
      </c>
      <c r="D25" s="8">
        <f t="shared" si="2"/>
        <v>0.79432823472428093</v>
      </c>
      <c r="E25" s="1">
        <v>-40</v>
      </c>
      <c r="F25">
        <f t="shared" si="3"/>
        <v>6.3020958209324338E-2</v>
      </c>
      <c r="G25" s="4">
        <v>-11</v>
      </c>
      <c r="H25" s="5">
        <f t="shared" si="4"/>
        <v>7.9432823472428099E-5</v>
      </c>
      <c r="I25" s="4">
        <v>1.99</v>
      </c>
      <c r="J25" s="4">
        <v>1.98</v>
      </c>
      <c r="K25" s="4">
        <v>1.98</v>
      </c>
      <c r="L25" s="4">
        <v>1.96</v>
      </c>
    </row>
    <row r="26" spans="2:14" x14ac:dyDescent="0.25">
      <c r="B26">
        <f t="shared" si="0"/>
        <v>7.0710678118654755</v>
      </c>
      <c r="C26" s="1">
        <f t="shared" si="1"/>
        <v>30</v>
      </c>
      <c r="D26" s="8">
        <f t="shared" si="2"/>
        <v>1</v>
      </c>
      <c r="E26" s="1">
        <v>-40</v>
      </c>
      <c r="F26">
        <f t="shared" si="3"/>
        <v>7.0710678118654752E-2</v>
      </c>
      <c r="G26" s="4">
        <v>-10</v>
      </c>
      <c r="H26" s="5">
        <f t="shared" si="4"/>
        <v>1E-4</v>
      </c>
      <c r="I26" s="4">
        <v>2.0099999999999998</v>
      </c>
      <c r="J26" s="4">
        <v>2.0099999999999998</v>
      </c>
      <c r="K26" s="4">
        <v>2</v>
      </c>
      <c r="L26" s="4">
        <v>1.99</v>
      </c>
    </row>
    <row r="27" spans="2:14" x14ac:dyDescent="0.25">
      <c r="B27">
        <f t="shared" si="0"/>
        <v>7.9338685765336656</v>
      </c>
      <c r="C27" s="1">
        <f t="shared" si="1"/>
        <v>30.999999999999996</v>
      </c>
      <c r="D27" s="8">
        <f t="shared" si="2"/>
        <v>1.2589254117941666</v>
      </c>
      <c r="E27" s="1">
        <v>-40</v>
      </c>
      <c r="F27">
        <f t="shared" si="3"/>
        <v>7.9338685765336661E-2</v>
      </c>
      <c r="G27" s="4">
        <v>-9</v>
      </c>
      <c r="H27" s="5">
        <f t="shared" si="4"/>
        <v>1.2589254117941666E-4</v>
      </c>
      <c r="I27" s="4">
        <v>2.04</v>
      </c>
      <c r="J27" s="4">
        <v>2.04</v>
      </c>
      <c r="K27" s="4">
        <v>2.0299999999999998</v>
      </c>
      <c r="L27" s="4">
        <v>2.0099999999999998</v>
      </c>
    </row>
    <row r="28" spans="2:14" x14ac:dyDescent="0.25">
      <c r="B28">
        <f t="shared" si="0"/>
        <v>8.9019469568772234</v>
      </c>
      <c r="C28" s="1">
        <f t="shared" si="1"/>
        <v>31.999999999999996</v>
      </c>
      <c r="D28" s="8">
        <f t="shared" si="2"/>
        <v>1.5848931924611132</v>
      </c>
      <c r="E28" s="1">
        <v>-40</v>
      </c>
      <c r="F28">
        <f t="shared" si="3"/>
        <v>8.9019469568772228E-2</v>
      </c>
      <c r="G28" s="4">
        <v>-8</v>
      </c>
      <c r="H28" s="5">
        <f t="shared" si="4"/>
        <v>1.5848931924611131E-4</v>
      </c>
      <c r="I28" s="4">
        <v>2.0699999999999998</v>
      </c>
      <c r="J28" s="4">
        <v>2.06</v>
      </c>
      <c r="K28" s="4">
        <v>2.0699999999999998</v>
      </c>
      <c r="L28" s="4">
        <v>2.04</v>
      </c>
    </row>
    <row r="29" spans="2:14" x14ac:dyDescent="0.25">
      <c r="B29">
        <f t="shared" si="0"/>
        <v>9.9881487648334506</v>
      </c>
      <c r="C29" s="1">
        <f t="shared" si="1"/>
        <v>33</v>
      </c>
      <c r="D29" s="8">
        <f t="shared" si="2"/>
        <v>1.9952623149688795</v>
      </c>
      <c r="E29" s="1">
        <v>-40</v>
      </c>
      <c r="F29">
        <f t="shared" si="3"/>
        <v>9.9881487648334502E-2</v>
      </c>
      <c r="G29" s="4">
        <v>-7</v>
      </c>
      <c r="H29" s="5">
        <f t="shared" si="4"/>
        <v>1.9952623149688796E-4</v>
      </c>
      <c r="I29" s="4">
        <v>2.1</v>
      </c>
      <c r="J29" s="4">
        <v>2.09</v>
      </c>
      <c r="K29" s="4">
        <v>2.08</v>
      </c>
      <c r="L29" s="4">
        <v>2.0699999999999998</v>
      </c>
    </row>
    <row r="30" spans="2:14" x14ac:dyDescent="0.25">
      <c r="B30">
        <f t="shared" si="0"/>
        <v>11.206887238456494</v>
      </c>
      <c r="C30" s="1">
        <f t="shared" si="1"/>
        <v>34</v>
      </c>
      <c r="D30" s="8">
        <f t="shared" si="2"/>
        <v>2.5118864315095801</v>
      </c>
      <c r="E30" s="1">
        <v>-40</v>
      </c>
      <c r="F30">
        <f t="shared" si="3"/>
        <v>0.11206887238456494</v>
      </c>
      <c r="G30" s="4">
        <v>-6</v>
      </c>
      <c r="H30" s="5">
        <f t="shared" si="4"/>
        <v>2.5118864315095801E-4</v>
      </c>
      <c r="I30" s="4">
        <v>2.12</v>
      </c>
      <c r="J30" s="4">
        <v>2.12</v>
      </c>
      <c r="K30" s="4">
        <v>2.11</v>
      </c>
      <c r="L30" s="4">
        <v>2.09</v>
      </c>
    </row>
    <row r="31" spans="2:14" x14ac:dyDescent="0.25">
      <c r="B31">
        <f t="shared" si="0"/>
        <v>12.574334296829354</v>
      </c>
      <c r="C31" s="1">
        <f t="shared" si="1"/>
        <v>35</v>
      </c>
      <c r="D31" s="8">
        <f t="shared" si="2"/>
        <v>3.1622776601683795</v>
      </c>
      <c r="E31" s="1">
        <v>-40</v>
      </c>
      <c r="F31">
        <f t="shared" si="3"/>
        <v>0.12574334296829354</v>
      </c>
      <c r="G31" s="4">
        <v>-5</v>
      </c>
      <c r="H31" s="5">
        <f t="shared" si="4"/>
        <v>3.1622776601683794E-4</v>
      </c>
      <c r="I31" s="4">
        <v>2.15</v>
      </c>
      <c r="J31" s="4">
        <v>2.14</v>
      </c>
      <c r="K31" s="4">
        <v>2.14</v>
      </c>
      <c r="L31" s="4">
        <v>2.12</v>
      </c>
    </row>
    <row r="32" spans="2:14" x14ac:dyDescent="0.25">
      <c r="B32">
        <f t="shared" si="0"/>
        <v>14.108635131604636</v>
      </c>
      <c r="C32" s="1">
        <f t="shared" si="1"/>
        <v>36</v>
      </c>
      <c r="D32" s="8">
        <f t="shared" si="2"/>
        <v>3.9810717055349718</v>
      </c>
      <c r="E32" s="1">
        <v>-40</v>
      </c>
      <c r="F32">
        <f t="shared" si="3"/>
        <v>0.14108635131604638</v>
      </c>
      <c r="G32" s="4">
        <v>-4</v>
      </c>
      <c r="H32" s="5">
        <f t="shared" si="4"/>
        <v>3.9810717055349719E-4</v>
      </c>
      <c r="I32" s="4">
        <v>2.17</v>
      </c>
      <c r="J32" s="4">
        <v>2.17</v>
      </c>
      <c r="K32" s="4">
        <v>2.17</v>
      </c>
      <c r="L32" s="4">
        <v>2.14</v>
      </c>
    </row>
    <row r="33" spans="2:12" x14ac:dyDescent="0.25">
      <c r="B33">
        <f t="shared" si="0"/>
        <v>15.830148982673412</v>
      </c>
      <c r="C33" s="1">
        <f t="shared" si="1"/>
        <v>37</v>
      </c>
      <c r="D33" s="8">
        <f t="shared" si="2"/>
        <v>5.011872336272722</v>
      </c>
      <c r="E33" s="1">
        <v>-40</v>
      </c>
      <c r="F33">
        <f t="shared" si="3"/>
        <v>0.15830148982673414</v>
      </c>
      <c r="G33" s="4">
        <v>-3</v>
      </c>
      <c r="H33" s="5">
        <f t="shared" si="4"/>
        <v>5.011872336272722E-4</v>
      </c>
      <c r="I33" s="4">
        <v>2.2000000000000002</v>
      </c>
      <c r="J33" s="4">
        <v>2.2000000000000002</v>
      </c>
      <c r="K33" s="4">
        <v>2.2000000000000002</v>
      </c>
      <c r="L33" s="4">
        <v>2.17</v>
      </c>
    </row>
    <row r="34" spans="2:12" x14ac:dyDescent="0.25">
      <c r="B34">
        <f t="shared" si="0"/>
        <v>17.761719292909024</v>
      </c>
      <c r="C34" s="1">
        <f t="shared" si="1"/>
        <v>38</v>
      </c>
      <c r="D34" s="8">
        <f t="shared" si="2"/>
        <v>6.3095734448019334</v>
      </c>
      <c r="E34" s="1">
        <v>-40</v>
      </c>
      <c r="F34">
        <f t="shared" si="3"/>
        <v>0.17761719292909026</v>
      </c>
      <c r="G34" s="4">
        <v>-2</v>
      </c>
      <c r="H34" s="5">
        <f t="shared" si="4"/>
        <v>6.3095734448019331E-4</v>
      </c>
      <c r="I34" s="4">
        <v>2.2200000000000002</v>
      </c>
      <c r="J34" s="4">
        <v>2.2200000000000002</v>
      </c>
      <c r="K34" s="4">
        <v>2.2200000000000002</v>
      </c>
      <c r="L34" s="4">
        <v>2.2000000000000002</v>
      </c>
    </row>
    <row r="35" spans="2:12" x14ac:dyDescent="0.25">
      <c r="B35">
        <f t="shared" si="0"/>
        <v>19.928976826775145</v>
      </c>
      <c r="C35" s="1">
        <f t="shared" si="1"/>
        <v>39</v>
      </c>
      <c r="D35" s="8">
        <f t="shared" si="2"/>
        <v>7.9432823472428149</v>
      </c>
      <c r="E35" s="1">
        <v>-40</v>
      </c>
      <c r="F35">
        <f t="shared" si="3"/>
        <v>0.19928976826775147</v>
      </c>
      <c r="G35" s="4">
        <v>-1</v>
      </c>
      <c r="H35" s="5">
        <f t="shared" si="4"/>
        <v>7.9432823472428153E-4</v>
      </c>
      <c r="I35" s="4">
        <v>2.25</v>
      </c>
      <c r="J35" s="4">
        <v>2.2400000000000002</v>
      </c>
      <c r="K35" s="4">
        <v>2.2400000000000002</v>
      </c>
      <c r="L35" s="4">
        <v>2.2200000000000002</v>
      </c>
    </row>
    <row r="36" spans="2:12" x14ac:dyDescent="0.25">
      <c r="B36">
        <f t="shared" si="0"/>
        <v>22.360679774997898</v>
      </c>
      <c r="C36" s="1">
        <f t="shared" si="1"/>
        <v>40</v>
      </c>
      <c r="D36" s="8">
        <f t="shared" si="2"/>
        <v>10</v>
      </c>
      <c r="E36" s="1">
        <v>-40</v>
      </c>
      <c r="F36">
        <f t="shared" si="3"/>
        <v>0.22360679774997896</v>
      </c>
      <c r="G36" s="4">
        <v>0</v>
      </c>
      <c r="H36" s="5">
        <f t="shared" si="4"/>
        <v>1E-3</v>
      </c>
      <c r="I36" s="4">
        <v>2.27</v>
      </c>
      <c r="J36" s="4">
        <v>2.27</v>
      </c>
      <c r="K36" s="4">
        <v>2.2599999999999998</v>
      </c>
      <c r="L36" s="4">
        <v>2.2400000000000002</v>
      </c>
    </row>
    <row r="37" spans="2:12" x14ac:dyDescent="0.25">
      <c r="B37">
        <f t="shared" si="0"/>
        <v>25.089095358284318</v>
      </c>
      <c r="C37" s="1">
        <f t="shared" si="1"/>
        <v>41</v>
      </c>
      <c r="D37" s="8">
        <f>H37*10^(-E37/10)</f>
        <v>12.589254117941673</v>
      </c>
      <c r="E37" s="1">
        <v>-40</v>
      </c>
      <c r="F37">
        <f t="shared" si="3"/>
        <v>0.25089095358284319</v>
      </c>
      <c r="G37" s="1">
        <v>1</v>
      </c>
      <c r="H37" s="3">
        <f t="shared" si="4"/>
        <v>1.2589254117941673E-3</v>
      </c>
      <c r="I37" s="1">
        <v>2.2799999999999998</v>
      </c>
      <c r="J37" s="1">
        <v>2.29</v>
      </c>
      <c r="K37" s="1">
        <v>2.29</v>
      </c>
      <c r="L37" s="1">
        <v>2.27</v>
      </c>
    </row>
    <row r="38" spans="2:12" x14ac:dyDescent="0.25">
      <c r="B38">
        <f t="shared" si="0"/>
        <v>28.150427993736734</v>
      </c>
      <c r="C38" s="1">
        <f t="shared" si="1"/>
        <v>42</v>
      </c>
      <c r="D38" s="8">
        <f t="shared" si="2"/>
        <v>15.848931924611136</v>
      </c>
      <c r="E38" s="1">
        <v>-40</v>
      </c>
      <c r="F38">
        <f t="shared" si="3"/>
        <v>0.28150427993736737</v>
      </c>
      <c r="G38" s="1">
        <v>2</v>
      </c>
      <c r="H38" s="3">
        <f t="shared" si="4"/>
        <v>1.5848931924611136E-3</v>
      </c>
      <c r="I38" s="1">
        <v>2.3199999999999998</v>
      </c>
      <c r="J38" s="1">
        <v>2.3199999999999998</v>
      </c>
      <c r="K38" s="1">
        <v>2.31</v>
      </c>
      <c r="L38" s="1">
        <v>2.2799999999999998</v>
      </c>
    </row>
    <row r="39" spans="2:12" x14ac:dyDescent="0.25">
      <c r="B39">
        <f t="shared" si="0"/>
        <v>31.585299705471211</v>
      </c>
      <c r="C39" s="1">
        <f t="shared" si="1"/>
        <v>43</v>
      </c>
      <c r="D39" s="8">
        <f t="shared" si="2"/>
        <v>19.952623149688797</v>
      </c>
      <c r="E39" s="1">
        <v>-40</v>
      </c>
      <c r="F39">
        <f t="shared" si="3"/>
        <v>0.31585299705471215</v>
      </c>
      <c r="G39" s="1">
        <v>3</v>
      </c>
      <c r="H39" s="3">
        <f t="shared" si="4"/>
        <v>1.9952623149688798E-3</v>
      </c>
      <c r="I39" s="1">
        <v>2.35</v>
      </c>
      <c r="J39" s="1">
        <v>2.35</v>
      </c>
      <c r="K39" s="1">
        <v>2.34</v>
      </c>
      <c r="L39" s="1">
        <v>2.31</v>
      </c>
    </row>
    <row r="40" spans="2:12" x14ac:dyDescent="0.25">
      <c r="B40">
        <f t="shared" si="0"/>
        <v>35.439289154197077</v>
      </c>
      <c r="C40" s="1">
        <f t="shared" si="1"/>
        <v>44</v>
      </c>
      <c r="D40" s="8">
        <f t="shared" si="2"/>
        <v>25.118864315095806</v>
      </c>
      <c r="E40" s="1">
        <v>-40</v>
      </c>
      <c r="F40">
        <f t="shared" si="3"/>
        <v>0.35439289154197073</v>
      </c>
      <c r="G40" s="1">
        <v>4</v>
      </c>
      <c r="H40" s="3">
        <f t="shared" si="4"/>
        <v>2.5118864315095807E-3</v>
      </c>
      <c r="I40" s="1">
        <v>2.37</v>
      </c>
      <c r="J40" s="1">
        <v>2.37</v>
      </c>
      <c r="K40" s="1">
        <v>2.36</v>
      </c>
      <c r="L40" s="1">
        <v>2.34</v>
      </c>
    </row>
    <row r="41" spans="2:12" x14ac:dyDescent="0.25">
      <c r="B41">
        <f t="shared" si="0"/>
        <v>39.763536438352531</v>
      </c>
      <c r="C41" s="1">
        <f t="shared" si="1"/>
        <v>45</v>
      </c>
      <c r="D41" s="8">
        <f t="shared" si="2"/>
        <v>31.622776601683793</v>
      </c>
      <c r="E41" s="1">
        <v>-40</v>
      </c>
      <c r="F41">
        <f t="shared" si="3"/>
        <v>0.39763536438352531</v>
      </c>
      <c r="G41" s="1">
        <v>5</v>
      </c>
      <c r="H41" s="3">
        <f t="shared" si="4"/>
        <v>3.1622776601683794E-3</v>
      </c>
      <c r="I41" s="1">
        <v>2.39</v>
      </c>
      <c r="J41" s="1">
        <v>2.4</v>
      </c>
      <c r="K41" s="1">
        <v>2.39</v>
      </c>
      <c r="L41" s="1">
        <v>2.36</v>
      </c>
    </row>
    <row r="42" spans="2:12" x14ac:dyDescent="0.25">
      <c r="B42">
        <f t="shared" si="0"/>
        <v>44.61542169214011</v>
      </c>
      <c r="C42" s="1">
        <f t="shared" si="1"/>
        <v>46</v>
      </c>
      <c r="D42" s="8">
        <f t="shared" si="2"/>
        <v>39.810717055349727</v>
      </c>
      <c r="E42" s="1">
        <v>-40</v>
      </c>
      <c r="F42">
        <f t="shared" si="3"/>
        <v>0.44615421692140111</v>
      </c>
      <c r="G42" s="1">
        <v>6</v>
      </c>
      <c r="H42" s="3">
        <f t="shared" si="4"/>
        <v>3.9810717055349725E-3</v>
      </c>
      <c r="I42" s="1">
        <v>2.42</v>
      </c>
      <c r="J42" s="1">
        <v>2.4300000000000002</v>
      </c>
      <c r="K42" s="1">
        <v>2.41</v>
      </c>
      <c r="L42" s="1">
        <v>2.38</v>
      </c>
    </row>
    <row r="43" spans="2:12" x14ac:dyDescent="0.25">
      <c r="B43">
        <f t="shared" si="0"/>
        <v>50.059326485045339</v>
      </c>
      <c r="C43" s="1">
        <f t="shared" si="1"/>
        <v>47</v>
      </c>
      <c r="D43" s="8">
        <f t="shared" si="2"/>
        <v>50.118723362727231</v>
      </c>
      <c r="E43" s="1">
        <v>-40</v>
      </c>
      <c r="F43">
        <f t="shared" si="3"/>
        <v>0.5005932648504533</v>
      </c>
      <c r="G43" s="1">
        <v>7</v>
      </c>
      <c r="H43" s="3">
        <f t="shared" si="4"/>
        <v>5.0118723362727229E-3</v>
      </c>
      <c r="I43" s="1">
        <v>2.46</v>
      </c>
      <c r="J43" s="1">
        <v>2.4500000000000002</v>
      </c>
      <c r="K43" s="1">
        <v>2.4300000000000002</v>
      </c>
      <c r="L43" s="1">
        <v>2.41</v>
      </c>
    </row>
    <row r="44" spans="2:12" x14ac:dyDescent="0.25">
      <c r="B44">
        <f t="shared" si="0"/>
        <v>56.167488126147916</v>
      </c>
      <c r="C44" s="1">
        <f t="shared" si="1"/>
        <v>48</v>
      </c>
      <c r="D44" s="8">
        <f t="shared" si="2"/>
        <v>63.095734448019343</v>
      </c>
      <c r="E44" s="1">
        <v>-40</v>
      </c>
      <c r="F44">
        <f t="shared" si="3"/>
        <v>0.56167488126147913</v>
      </c>
      <c r="G44" s="1">
        <v>8</v>
      </c>
      <c r="H44" s="3">
        <f t="shared" si="4"/>
        <v>6.3095734448019346E-3</v>
      </c>
      <c r="I44" s="1">
        <v>2.48</v>
      </c>
      <c r="J44" s="1">
        <v>2.4700000000000002</v>
      </c>
      <c r="K44" s="1">
        <v>2.4500000000000002</v>
      </c>
      <c r="L44" s="1">
        <v>2.4300000000000002</v>
      </c>
    </row>
    <row r="45" spans="2:12" x14ac:dyDescent="0.25">
      <c r="B45">
        <f t="shared" si="0"/>
        <v>63.02095820932437</v>
      </c>
      <c r="C45" s="1">
        <f t="shared" si="1"/>
        <v>49</v>
      </c>
      <c r="D45" s="8">
        <f t="shared" si="2"/>
        <v>79.432823472428169</v>
      </c>
      <c r="E45" s="1">
        <v>-40</v>
      </c>
      <c r="F45">
        <f t="shared" si="3"/>
        <v>0.63020958209324374</v>
      </c>
      <c r="G45" s="1">
        <v>9</v>
      </c>
      <c r="H45" s="3">
        <f t="shared" si="4"/>
        <v>7.9432823472428173E-3</v>
      </c>
      <c r="I45" s="1">
        <v>2.5</v>
      </c>
      <c r="J45" s="1">
        <v>2.4900000000000002</v>
      </c>
      <c r="K45" s="1">
        <v>2.4700000000000002</v>
      </c>
      <c r="L45" s="1">
        <v>2.4500000000000002</v>
      </c>
    </row>
    <row r="46" spans="2:12" x14ac:dyDescent="0.25">
      <c r="B46">
        <f t="shared" si="0"/>
        <v>70.710678118654755</v>
      </c>
      <c r="C46" s="1">
        <f t="shared" si="1"/>
        <v>50</v>
      </c>
      <c r="D46" s="8">
        <f t="shared" si="2"/>
        <v>100</v>
      </c>
      <c r="E46" s="1">
        <v>-40</v>
      </c>
      <c r="F46">
        <f t="shared" si="3"/>
        <v>0.70710678118654757</v>
      </c>
      <c r="G46" s="1">
        <v>10</v>
      </c>
      <c r="H46" s="3">
        <f t="shared" si="4"/>
        <v>0.01</v>
      </c>
      <c r="I46" s="1">
        <v>2.5099999999999998</v>
      </c>
      <c r="J46" s="1">
        <v>2.5099999999999998</v>
      </c>
      <c r="K46" s="1">
        <v>2.4900000000000002</v>
      </c>
      <c r="L46" s="1">
        <v>2.4700000000000002</v>
      </c>
    </row>
    <row r="47" spans="2:12" x14ac:dyDescent="0.25">
      <c r="B47">
        <f t="shared" si="0"/>
        <v>79.338685765336706</v>
      </c>
      <c r="C47" s="1">
        <f t="shared" si="1"/>
        <v>51.000000000000007</v>
      </c>
      <c r="D47" s="8">
        <f t="shared" si="2"/>
        <v>125.8925411794168</v>
      </c>
      <c r="E47" s="1">
        <v>-40</v>
      </c>
      <c r="F47">
        <f t="shared" si="3"/>
        <v>0.79338685765336692</v>
      </c>
      <c r="G47" s="1">
        <v>11</v>
      </c>
      <c r="H47" s="3">
        <f t="shared" si="4"/>
        <v>1.258925411794168E-2</v>
      </c>
      <c r="I47" s="1">
        <v>2.5299999999999998</v>
      </c>
      <c r="J47" s="1">
        <v>2.52</v>
      </c>
      <c r="K47" s="1">
        <v>2.52</v>
      </c>
      <c r="L47" s="1">
        <v>2.5</v>
      </c>
    </row>
    <row r="48" spans="2:12" x14ac:dyDescent="0.25">
      <c r="B48">
        <f t="shared" si="0"/>
        <v>89.019469568772251</v>
      </c>
      <c r="C48" s="1">
        <f t="shared" si="1"/>
        <v>52</v>
      </c>
      <c r="D48" s="8">
        <f t="shared" si="2"/>
        <v>158.48931924611136</v>
      </c>
      <c r="E48" s="1">
        <v>-40</v>
      </c>
      <c r="F48">
        <f t="shared" si="3"/>
        <v>0.89019469568772247</v>
      </c>
      <c r="G48" s="1">
        <v>12</v>
      </c>
      <c r="H48" s="3">
        <f t="shared" si="4"/>
        <v>1.5848931924611138E-2</v>
      </c>
      <c r="I48" s="1">
        <v>2.56</v>
      </c>
      <c r="J48" s="1">
        <v>2.5499999999999998</v>
      </c>
      <c r="K48" s="1">
        <v>2.54</v>
      </c>
      <c r="L48" s="1">
        <v>2.52</v>
      </c>
    </row>
    <row r="49" spans="2:12" x14ac:dyDescent="0.25">
      <c r="B49">
        <f t="shared" si="0"/>
        <v>99.881487648334527</v>
      </c>
      <c r="C49" s="1">
        <f t="shared" si="1"/>
        <v>53</v>
      </c>
      <c r="D49" s="8">
        <f t="shared" si="2"/>
        <v>199.52623149688804</v>
      </c>
      <c r="E49" s="1">
        <v>-40</v>
      </c>
      <c r="F49">
        <f t="shared" si="3"/>
        <v>0.99881487648334533</v>
      </c>
      <c r="G49" s="1">
        <v>13</v>
      </c>
      <c r="H49" s="3">
        <f t="shared" si="4"/>
        <v>1.9952623149688806E-2</v>
      </c>
      <c r="I49" s="1">
        <v>2.58</v>
      </c>
      <c r="J49" s="1">
        <v>2.57</v>
      </c>
      <c r="K49" s="1">
        <v>2.56</v>
      </c>
      <c r="L49" s="1">
        <v>2.54</v>
      </c>
    </row>
    <row r="50" spans="2:12" x14ac:dyDescent="0.25">
      <c r="B50">
        <f t="shared" si="0"/>
        <v>112.06887238456493</v>
      </c>
      <c r="C50" s="1">
        <f t="shared" si="1"/>
        <v>54</v>
      </c>
      <c r="D50" s="8">
        <f t="shared" si="2"/>
        <v>251.18864315095797</v>
      </c>
      <c r="E50" s="1">
        <v>-40</v>
      </c>
      <c r="F50">
        <f t="shared" si="3"/>
        <v>1.1206887238456493</v>
      </c>
      <c r="G50" s="1">
        <v>14</v>
      </c>
      <c r="H50" s="3">
        <f t="shared" si="4"/>
        <v>2.5118864315095798E-2</v>
      </c>
      <c r="I50" s="1">
        <v>2.6</v>
      </c>
      <c r="J50" s="1">
        <v>2.59</v>
      </c>
      <c r="K50" s="1">
        <v>2.58</v>
      </c>
      <c r="L50" s="1">
        <v>2.57</v>
      </c>
    </row>
    <row r="51" spans="2:12" x14ac:dyDescent="0.25">
      <c r="B51">
        <f t="shared" si="0"/>
        <v>125.74334296829356</v>
      </c>
      <c r="C51" s="1">
        <f t="shared" si="1"/>
        <v>55</v>
      </c>
      <c r="D51" s="8">
        <f t="shared" si="2"/>
        <v>316.22776601683807</v>
      </c>
      <c r="E51" s="1">
        <v>-40</v>
      </c>
      <c r="F51">
        <f t="shared" si="3"/>
        <v>1.2574334296829357</v>
      </c>
      <c r="G51" s="1">
        <v>15</v>
      </c>
      <c r="H51" s="3">
        <f t="shared" si="4"/>
        <v>3.1622776601683805E-2</v>
      </c>
      <c r="I51" s="1">
        <v>2.61</v>
      </c>
      <c r="J51" s="1">
        <v>2.61</v>
      </c>
      <c r="K51" s="1">
        <v>2.6</v>
      </c>
      <c r="L51" s="1">
        <v>2.59</v>
      </c>
    </row>
    <row r="52" spans="2:12" x14ac:dyDescent="0.25">
      <c r="B52">
        <f t="shared" si="0"/>
        <v>141.08635131604643</v>
      </c>
      <c r="C52" s="1">
        <f t="shared" si="1"/>
        <v>56.000000000000007</v>
      </c>
      <c r="D52" s="8">
        <f t="shared" si="2"/>
        <v>398.10717055349755</v>
      </c>
      <c r="E52" s="1">
        <v>-40</v>
      </c>
      <c r="F52">
        <f t="shared" si="3"/>
        <v>1.4108635131604643</v>
      </c>
      <c r="G52" s="1">
        <v>16</v>
      </c>
      <c r="H52" s="3">
        <f t="shared" si="4"/>
        <v>3.9810717055349755E-2</v>
      </c>
      <c r="I52" s="1">
        <v>2.61</v>
      </c>
      <c r="J52" s="1">
        <v>2.61</v>
      </c>
      <c r="K52" s="1">
        <v>2.62</v>
      </c>
      <c r="L52" s="1">
        <v>2.61</v>
      </c>
    </row>
    <row r="53" spans="2:12" x14ac:dyDescent="0.25">
      <c r="B53">
        <f t="shared" si="0"/>
        <v>158.30148982673418</v>
      </c>
      <c r="C53" s="1">
        <f t="shared" si="1"/>
        <v>57</v>
      </c>
      <c r="D53" s="8">
        <f t="shared" si="2"/>
        <v>501.18723362727241</v>
      </c>
      <c r="E53" s="1">
        <v>-40</v>
      </c>
      <c r="F53">
        <f t="shared" si="3"/>
        <v>1.5830148982673415</v>
      </c>
      <c r="G53" s="1">
        <v>17</v>
      </c>
      <c r="H53" s="3">
        <f t="shared" si="4"/>
        <v>5.0118723362727241E-2</v>
      </c>
      <c r="I53" s="1">
        <v>2.61</v>
      </c>
      <c r="J53" s="1">
        <v>2.63</v>
      </c>
      <c r="K53" s="1">
        <v>2.63</v>
      </c>
      <c r="L53" s="1">
        <v>2.63</v>
      </c>
    </row>
    <row r="54" spans="2:12" x14ac:dyDescent="0.25">
      <c r="B54">
        <f t="shared" si="0"/>
        <v>177.61719292909029</v>
      </c>
      <c r="C54" s="1">
        <f t="shared" si="1"/>
        <v>58.000000000000007</v>
      </c>
      <c r="D54" s="8">
        <f t="shared" si="2"/>
        <v>630.95734448019368</v>
      </c>
      <c r="E54" s="1">
        <v>-40</v>
      </c>
      <c r="F54">
        <f t="shared" si="3"/>
        <v>1.7761719292909031</v>
      </c>
      <c r="G54" s="1">
        <v>18</v>
      </c>
      <c r="H54" s="3">
        <f t="shared" si="4"/>
        <v>6.3095734448019372E-2</v>
      </c>
      <c r="I54" s="1">
        <v>2.61</v>
      </c>
      <c r="J54" s="1">
        <v>2.63</v>
      </c>
      <c r="K54" s="1"/>
      <c r="L54" s="1"/>
    </row>
    <row r="55" spans="2:12" x14ac:dyDescent="0.25">
      <c r="B55">
        <f t="shared" si="0"/>
        <v>199.2897682677515</v>
      </c>
      <c r="C55" s="1">
        <f t="shared" si="1"/>
        <v>59</v>
      </c>
      <c r="D55" s="8">
        <f t="shared" si="2"/>
        <v>794.32823472428197</v>
      </c>
      <c r="E55" s="1">
        <v>-40</v>
      </c>
      <c r="F55">
        <f t="shared" si="3"/>
        <v>1.9928976826775151</v>
      </c>
      <c r="G55" s="1">
        <v>19</v>
      </c>
      <c r="H55" s="3">
        <f t="shared" si="4"/>
        <v>7.9432823472428193E-2</v>
      </c>
      <c r="I55" s="1">
        <v>2.6</v>
      </c>
      <c r="J55" s="1">
        <v>2.62</v>
      </c>
      <c r="K55" s="1"/>
      <c r="L55" s="1"/>
    </row>
    <row r="56" spans="2:12" x14ac:dyDescent="0.25">
      <c r="B56">
        <f t="shared" si="0"/>
        <v>223.60679774997897</v>
      </c>
      <c r="C56" s="1">
        <f t="shared" si="1"/>
        <v>60</v>
      </c>
      <c r="D56" s="8">
        <f t="shared" si="2"/>
        <v>1000</v>
      </c>
      <c r="E56" s="1">
        <v>-40</v>
      </c>
      <c r="F56">
        <f t="shared" si="3"/>
        <v>2.2360679774997898</v>
      </c>
      <c r="G56" s="1">
        <v>20</v>
      </c>
      <c r="H56" s="3">
        <f t="shared" si="4"/>
        <v>0.1</v>
      </c>
      <c r="I56" s="1">
        <v>2.48</v>
      </c>
      <c r="J56" s="1">
        <v>2.5499999999999998</v>
      </c>
      <c r="K56" s="1"/>
      <c r="L56" s="1"/>
    </row>
  </sheetData>
  <mergeCells count="3">
    <mergeCell ref="I2:L2"/>
    <mergeCell ref="G2:H2"/>
    <mergeCell ref="C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1EB0-6124-48E9-B0A9-13FE25D1880D}">
  <dimension ref="B2:AN92"/>
  <sheetViews>
    <sheetView topLeftCell="O1" workbookViewId="0">
      <selection activeCell="C52" sqref="C52"/>
    </sheetView>
  </sheetViews>
  <sheetFormatPr defaultRowHeight="15" x14ac:dyDescent="0.25"/>
  <cols>
    <col min="4" max="4" width="14.7109375" bestFit="1" customWidth="1"/>
    <col min="7" max="7" width="12" customWidth="1"/>
    <col min="8" max="8" width="19.140625" customWidth="1"/>
    <col min="11" max="11" width="10.85546875" customWidth="1"/>
    <col min="12" max="12" width="10.28515625" customWidth="1"/>
    <col min="14" max="14" width="10.5703125" bestFit="1" customWidth="1"/>
    <col min="15" max="15" width="10.5703125" customWidth="1"/>
    <col min="16" max="16" width="10.5703125" bestFit="1" customWidth="1"/>
    <col min="17" max="17" width="11.5703125" bestFit="1" customWidth="1"/>
    <col min="39" max="39" width="9.85546875" bestFit="1" customWidth="1"/>
  </cols>
  <sheetData>
    <row r="2" spans="2:40" x14ac:dyDescent="0.25">
      <c r="B2" s="9" t="s">
        <v>9</v>
      </c>
      <c r="C2" s="37" t="s">
        <v>10</v>
      </c>
      <c r="D2" s="37"/>
      <c r="E2" s="9" t="s">
        <v>7</v>
      </c>
      <c r="F2" s="9" t="s">
        <v>11</v>
      </c>
      <c r="G2" s="37" t="s">
        <v>12</v>
      </c>
      <c r="H2" s="37"/>
      <c r="I2" s="37" t="s">
        <v>13</v>
      </c>
      <c r="J2" s="37"/>
      <c r="K2" s="37"/>
      <c r="L2" s="37"/>
      <c r="Q2" s="38" t="s">
        <v>16</v>
      </c>
      <c r="R2" s="38"/>
      <c r="S2" s="38"/>
    </row>
    <row r="3" spans="2:40" x14ac:dyDescent="0.25">
      <c r="B3" s="9" t="s">
        <v>6</v>
      </c>
      <c r="C3" s="9" t="s">
        <v>4</v>
      </c>
      <c r="D3" s="9" t="s">
        <v>5</v>
      </c>
      <c r="E3" s="9" t="s">
        <v>8</v>
      </c>
      <c r="F3" s="9" t="s">
        <v>6</v>
      </c>
      <c r="G3" s="9" t="s">
        <v>4</v>
      </c>
      <c r="H3" s="9" t="s">
        <v>5</v>
      </c>
      <c r="I3" s="10" t="s">
        <v>0</v>
      </c>
      <c r="J3" s="10" t="s">
        <v>1</v>
      </c>
      <c r="K3" s="10" t="s">
        <v>2</v>
      </c>
      <c r="L3" s="10" t="s">
        <v>3</v>
      </c>
      <c r="N3" s="10" t="s">
        <v>17</v>
      </c>
      <c r="O3" s="10" t="s">
        <v>19</v>
      </c>
      <c r="P3" s="10" t="s">
        <v>20</v>
      </c>
      <c r="Q3" s="10" t="s">
        <v>0</v>
      </c>
      <c r="R3" s="10" t="s">
        <v>1</v>
      </c>
      <c r="S3" s="10" t="s">
        <v>2</v>
      </c>
      <c r="T3" s="10" t="s">
        <v>3</v>
      </c>
    </row>
    <row r="4" spans="2:40" x14ac:dyDescent="0.25">
      <c r="B4">
        <f>SQRT(D4*50)</f>
        <v>0.22360679774997896</v>
      </c>
      <c r="C4" s="1">
        <f>10*LOG(D4/0.001)</f>
        <v>0</v>
      </c>
      <c r="D4" s="8">
        <f>H4*10^(-E4/10)</f>
        <v>1E-3</v>
      </c>
      <c r="E4" s="1">
        <v>-50</v>
      </c>
      <c r="F4">
        <f>SQRT(H4*50)</f>
        <v>7.0710678118654751E-4</v>
      </c>
      <c r="G4" s="1">
        <v>-50</v>
      </c>
      <c r="H4" s="3">
        <f>0.001*10^(G4/10)</f>
        <v>1E-8</v>
      </c>
      <c r="I4" s="1">
        <v>0.97</v>
      </c>
      <c r="J4" s="1">
        <v>0.97</v>
      </c>
      <c r="K4" s="1">
        <v>0.97</v>
      </c>
      <c r="L4" s="1">
        <v>0.95</v>
      </c>
      <c r="N4" s="7">
        <f t="shared" ref="N4:N5" si="0">AVERAGE(I4:L4)</f>
        <v>0.96500000000000008</v>
      </c>
      <c r="O4" s="7">
        <f>C4</f>
        <v>0</v>
      </c>
      <c r="P4" s="7">
        <f t="shared" ref="P4:P5" si="1">ROUND(D4,2)</f>
        <v>0</v>
      </c>
      <c r="Q4" s="16">
        <f>ROUNDUP(0.0000002*EXP(8.8651*I4),2)</f>
        <v>0.01</v>
      </c>
      <c r="R4" s="16">
        <f t="shared" ref="R4:T4" si="2">ROUNDUP(0.0000002*EXP(8.8651*J4),2)</f>
        <v>0.01</v>
      </c>
      <c r="S4" s="16">
        <f t="shared" si="2"/>
        <v>0.01</v>
      </c>
      <c r="T4" s="16">
        <f t="shared" si="2"/>
        <v>0.01</v>
      </c>
    </row>
    <row r="5" spans="2:40" x14ac:dyDescent="0.25">
      <c r="B5">
        <f t="shared" ref="B5:B56" si="3">SQRT(D5*50)</f>
        <v>0.70710678118654757</v>
      </c>
      <c r="C5" s="1">
        <f t="shared" ref="C5:C56" si="4">10*LOG(D5/0.001)</f>
        <v>10</v>
      </c>
      <c r="D5" s="8">
        <f t="shared" ref="D5:D56" si="5">H5*10^(-E5/10)</f>
        <v>0.01</v>
      </c>
      <c r="E5" s="1">
        <v>-50</v>
      </c>
      <c r="F5">
        <f t="shared" ref="F5:F56" si="6">SQRT(H5*50)</f>
        <v>2.2360679774997899E-3</v>
      </c>
      <c r="G5" s="1">
        <v>-40</v>
      </c>
      <c r="H5" s="3">
        <f t="shared" ref="H5:H56" si="7">0.001*10^(G5/10)</f>
        <v>1.0000000000000001E-7</v>
      </c>
      <c r="I5" s="1">
        <v>1.23</v>
      </c>
      <c r="J5" s="1">
        <v>1.23</v>
      </c>
      <c r="K5" s="1">
        <v>1.23</v>
      </c>
      <c r="L5" s="1">
        <v>1.21</v>
      </c>
      <c r="N5" s="7">
        <f t="shared" si="0"/>
        <v>1.2250000000000001</v>
      </c>
      <c r="O5" s="7">
        <f t="shared" ref="O5:O36" si="8">C5</f>
        <v>10</v>
      </c>
      <c r="P5" s="7">
        <f t="shared" si="1"/>
        <v>0.01</v>
      </c>
      <c r="Q5" s="16">
        <f t="shared" ref="Q5:Q36" si="9">ROUNDUP(0.0000002*EXP(8.8651*I5),2)</f>
        <v>0.02</v>
      </c>
      <c r="R5" s="16">
        <f t="shared" ref="R5:R36" si="10">ROUNDUP(0.0000002*EXP(8.8651*J5),2)</f>
        <v>0.02</v>
      </c>
      <c r="S5" s="16">
        <f t="shared" ref="S5:S36" si="11">ROUNDUP(0.0000002*EXP(8.8651*K5),2)</f>
        <v>0.02</v>
      </c>
      <c r="T5" s="16">
        <f t="shared" ref="T5:T36" si="12">ROUNDUP(0.0000002*EXP(8.8651*L5),2)</f>
        <v>0.01</v>
      </c>
    </row>
    <row r="6" spans="2:40" x14ac:dyDescent="0.25">
      <c r="B6" s="11">
        <f t="shared" si="3"/>
        <v>2.2360679774997898</v>
      </c>
      <c r="C6" s="12">
        <f t="shared" si="4"/>
        <v>20</v>
      </c>
      <c r="D6" s="13">
        <f t="shared" si="5"/>
        <v>9.9999999999999992E-2</v>
      </c>
      <c r="E6" s="12">
        <v>-50</v>
      </c>
      <c r="F6" s="11">
        <f t="shared" si="6"/>
        <v>7.0710678118654753E-3</v>
      </c>
      <c r="G6" s="12">
        <v>-30</v>
      </c>
      <c r="H6" s="14">
        <f t="shared" si="7"/>
        <v>9.9999999999999995E-7</v>
      </c>
      <c r="I6" s="12">
        <v>1.5</v>
      </c>
      <c r="J6" s="12">
        <v>1.49</v>
      </c>
      <c r="K6" s="12">
        <v>1.49</v>
      </c>
      <c r="L6" s="12">
        <v>1.47</v>
      </c>
      <c r="N6" s="7">
        <f>AVERAGE(I6:L6)</f>
        <v>1.4875</v>
      </c>
      <c r="O6" s="7">
        <f t="shared" si="8"/>
        <v>20</v>
      </c>
      <c r="P6" s="7">
        <f>ROUND(D6,2)</f>
        <v>0.1</v>
      </c>
      <c r="Q6" s="16">
        <f t="shared" si="9"/>
        <v>0.12</v>
      </c>
      <c r="R6" s="16">
        <f t="shared" si="10"/>
        <v>0.11</v>
      </c>
      <c r="S6" s="16">
        <f t="shared" si="11"/>
        <v>0.11</v>
      </c>
      <c r="T6" s="16">
        <f t="shared" si="12"/>
        <v>9.9999999999999992E-2</v>
      </c>
      <c r="AK6" s="38" t="s">
        <v>14</v>
      </c>
      <c r="AL6" s="38"/>
      <c r="AM6" s="38"/>
      <c r="AN6" s="38"/>
    </row>
    <row r="7" spans="2:40" x14ac:dyDescent="0.25">
      <c r="B7" s="11">
        <f t="shared" si="3"/>
        <v>2.5089095358284306</v>
      </c>
      <c r="C7" s="12">
        <f t="shared" si="4"/>
        <v>20.999999999999996</v>
      </c>
      <c r="D7" s="13">
        <f t="shared" si="5"/>
        <v>0.12589254117941662</v>
      </c>
      <c r="E7" s="12">
        <v>-50</v>
      </c>
      <c r="F7" s="11">
        <f t="shared" si="6"/>
        <v>7.933868576533663E-3</v>
      </c>
      <c r="G7" s="12">
        <v>-29</v>
      </c>
      <c r="H7" s="14">
        <f t="shared" si="7"/>
        <v>1.2589254117941661E-6</v>
      </c>
      <c r="I7" s="12">
        <v>1.52</v>
      </c>
      <c r="J7" s="12">
        <v>1.52</v>
      </c>
      <c r="K7" s="12">
        <v>1.51</v>
      </c>
      <c r="L7" s="12">
        <v>1.5</v>
      </c>
      <c r="N7" s="7">
        <f t="shared" ref="N7:N36" si="13">AVERAGE(I7:L7)</f>
        <v>1.5125</v>
      </c>
      <c r="O7" s="7">
        <f t="shared" si="8"/>
        <v>20.999999999999996</v>
      </c>
      <c r="P7" s="7">
        <f t="shared" ref="P7:P36" si="14">ROUND(D7,2)</f>
        <v>0.13</v>
      </c>
      <c r="Q7" s="16">
        <f t="shared" si="9"/>
        <v>0.15000000000000002</v>
      </c>
      <c r="R7" s="16">
        <f t="shared" si="10"/>
        <v>0.15000000000000002</v>
      </c>
      <c r="S7" s="16">
        <f t="shared" si="11"/>
        <v>0.14000000000000001</v>
      </c>
      <c r="T7" s="16">
        <f t="shared" si="12"/>
        <v>0.12</v>
      </c>
      <c r="AJ7" s="1" t="s">
        <v>22</v>
      </c>
      <c r="AK7" s="1" t="s">
        <v>0</v>
      </c>
      <c r="AL7" t="s">
        <v>1</v>
      </c>
      <c r="AM7" t="s">
        <v>2</v>
      </c>
    </row>
    <row r="8" spans="2:40" x14ac:dyDescent="0.25">
      <c r="B8" s="11">
        <f t="shared" si="3"/>
        <v>2.8150427993736735</v>
      </c>
      <c r="C8" s="12">
        <f t="shared" si="4"/>
        <v>22</v>
      </c>
      <c r="D8" s="13">
        <f t="shared" si="5"/>
        <v>0.15848931924611134</v>
      </c>
      <c r="E8" s="12">
        <v>-50</v>
      </c>
      <c r="F8" s="11">
        <f t="shared" si="6"/>
        <v>8.9019469568772241E-3</v>
      </c>
      <c r="G8" s="12">
        <v>-28</v>
      </c>
      <c r="H8" s="14">
        <f t="shared" si="7"/>
        <v>1.5848931924611134E-6</v>
      </c>
      <c r="I8" s="12">
        <v>1.54</v>
      </c>
      <c r="J8" s="12">
        <v>1.54</v>
      </c>
      <c r="K8" s="12">
        <v>1.54</v>
      </c>
      <c r="L8" s="12">
        <v>1.52</v>
      </c>
      <c r="N8" s="7">
        <f t="shared" si="13"/>
        <v>1.5350000000000001</v>
      </c>
      <c r="O8" s="7">
        <f t="shared" si="8"/>
        <v>22</v>
      </c>
      <c r="P8" s="7">
        <f t="shared" si="14"/>
        <v>0.16</v>
      </c>
      <c r="Q8" s="16">
        <f t="shared" si="9"/>
        <v>0.17</v>
      </c>
      <c r="R8" s="16">
        <f t="shared" si="10"/>
        <v>0.17</v>
      </c>
      <c r="S8" s="16">
        <f t="shared" si="11"/>
        <v>0.17</v>
      </c>
      <c r="T8" s="16">
        <f t="shared" si="12"/>
        <v>0.15000000000000002</v>
      </c>
      <c r="AJ8" s="1">
        <v>-30</v>
      </c>
      <c r="AK8" s="1">
        <v>1.3919999999999999</v>
      </c>
      <c r="AL8">
        <v>1.3879999999999999</v>
      </c>
      <c r="AM8">
        <v>1.3839999999999999</v>
      </c>
      <c r="AN8">
        <v>1.3680000000000001</v>
      </c>
    </row>
    <row r="9" spans="2:40" x14ac:dyDescent="0.25">
      <c r="B9" s="11">
        <f t="shared" si="3"/>
        <v>3.1585299705471201</v>
      </c>
      <c r="C9" s="12">
        <f t="shared" si="4"/>
        <v>23</v>
      </c>
      <c r="D9" s="13">
        <f t="shared" si="5"/>
        <v>0.19952623149688783</v>
      </c>
      <c r="E9" s="12">
        <v>-50</v>
      </c>
      <c r="F9" s="11">
        <f t="shared" si="6"/>
        <v>9.9881487648334471E-3</v>
      </c>
      <c r="G9" s="12">
        <v>-27</v>
      </c>
      <c r="H9" s="14">
        <f t="shared" si="7"/>
        <v>1.9952623149688783E-6</v>
      </c>
      <c r="I9" s="12">
        <v>1.57</v>
      </c>
      <c r="J9" s="12">
        <v>1.57</v>
      </c>
      <c r="K9" s="12">
        <v>1.57</v>
      </c>
      <c r="L9" s="12">
        <v>1.54</v>
      </c>
      <c r="N9" s="7">
        <f t="shared" si="13"/>
        <v>1.5625</v>
      </c>
      <c r="O9" s="7">
        <f t="shared" si="8"/>
        <v>23</v>
      </c>
      <c r="P9" s="7">
        <f t="shared" si="14"/>
        <v>0.2</v>
      </c>
      <c r="Q9" s="16">
        <f t="shared" si="9"/>
        <v>0.23</v>
      </c>
      <c r="R9" s="16">
        <f t="shared" si="10"/>
        <v>0.23</v>
      </c>
      <c r="S9" s="16">
        <f t="shared" si="11"/>
        <v>0.23</v>
      </c>
      <c r="T9" s="16">
        <f t="shared" si="12"/>
        <v>0.17</v>
      </c>
      <c r="AJ9" s="1">
        <v>-20</v>
      </c>
      <c r="AK9" s="1">
        <v>1.6359999999999999</v>
      </c>
      <c r="AL9">
        <v>1.6319999999999999</v>
      </c>
      <c r="AM9">
        <v>1.6279999999999999</v>
      </c>
      <c r="AN9">
        <v>1.6080000000000001</v>
      </c>
    </row>
    <row r="10" spans="2:40" x14ac:dyDescent="0.25">
      <c r="B10" s="11">
        <f t="shared" si="3"/>
        <v>3.5439289154197051</v>
      </c>
      <c r="C10" s="12">
        <f t="shared" si="4"/>
        <v>23.999999999999993</v>
      </c>
      <c r="D10" s="13">
        <f t="shared" si="5"/>
        <v>0.25118864315095774</v>
      </c>
      <c r="E10" s="12">
        <v>-50</v>
      </c>
      <c r="F10" s="11">
        <f t="shared" si="6"/>
        <v>1.1206887238456488E-2</v>
      </c>
      <c r="G10" s="12">
        <v>-26</v>
      </c>
      <c r="H10" s="14">
        <f t="shared" si="7"/>
        <v>2.5118864315095776E-6</v>
      </c>
      <c r="I10" s="12">
        <v>1.6</v>
      </c>
      <c r="J10" s="12">
        <v>1.59</v>
      </c>
      <c r="K10" s="12">
        <v>1.6</v>
      </c>
      <c r="L10" s="12">
        <v>1.57</v>
      </c>
      <c r="N10" s="7">
        <f t="shared" si="13"/>
        <v>1.5900000000000003</v>
      </c>
      <c r="O10" s="7">
        <f t="shared" si="8"/>
        <v>23.999999999999993</v>
      </c>
      <c r="P10" s="7">
        <f t="shared" si="14"/>
        <v>0.25</v>
      </c>
      <c r="Q10" s="16">
        <f t="shared" si="9"/>
        <v>0.29000000000000004</v>
      </c>
      <c r="R10" s="16">
        <f t="shared" si="10"/>
        <v>0.27</v>
      </c>
      <c r="S10" s="16">
        <f t="shared" si="11"/>
        <v>0.29000000000000004</v>
      </c>
      <c r="T10" s="16">
        <f t="shared" si="12"/>
        <v>0.23</v>
      </c>
      <c r="AJ10" s="1">
        <v>-10</v>
      </c>
      <c r="AK10" s="1">
        <v>1.8759999999999999</v>
      </c>
      <c r="AL10">
        <v>1.8720000000000001</v>
      </c>
      <c r="AM10">
        <v>1.8680000000000001</v>
      </c>
      <c r="AN10">
        <v>1.8520000000000001</v>
      </c>
    </row>
    <row r="11" spans="2:40" x14ac:dyDescent="0.25">
      <c r="B11" s="11">
        <f t="shared" si="3"/>
        <v>3.9763536438352514</v>
      </c>
      <c r="C11" s="12">
        <f t="shared" si="4"/>
        <v>24.999999999999996</v>
      </c>
      <c r="D11" s="13">
        <f t="shared" si="5"/>
        <v>0.31622776601683761</v>
      </c>
      <c r="E11" s="12">
        <v>-50</v>
      </c>
      <c r="F11" s="11">
        <f t="shared" si="6"/>
        <v>1.2574334296829347E-2</v>
      </c>
      <c r="G11" s="12">
        <v>-25</v>
      </c>
      <c r="H11" s="14">
        <f t="shared" si="7"/>
        <v>3.1622776601683762E-6</v>
      </c>
      <c r="I11" s="12">
        <v>1.62</v>
      </c>
      <c r="J11" s="12">
        <v>1.62</v>
      </c>
      <c r="K11" s="12">
        <v>1.62</v>
      </c>
      <c r="L11" s="12">
        <v>1.6</v>
      </c>
      <c r="N11" s="7">
        <f t="shared" si="13"/>
        <v>1.6150000000000002</v>
      </c>
      <c r="O11" s="7">
        <f t="shared" si="8"/>
        <v>24.999999999999996</v>
      </c>
      <c r="P11" s="7">
        <f t="shared" si="14"/>
        <v>0.32</v>
      </c>
      <c r="Q11" s="16">
        <f t="shared" si="9"/>
        <v>0.35000000000000003</v>
      </c>
      <c r="R11" s="16">
        <f t="shared" si="10"/>
        <v>0.35000000000000003</v>
      </c>
      <c r="S11" s="16">
        <f t="shared" si="11"/>
        <v>0.35000000000000003</v>
      </c>
      <c r="T11" s="16">
        <f t="shared" si="12"/>
        <v>0.29000000000000004</v>
      </c>
      <c r="AJ11" s="1">
        <v>0</v>
      </c>
      <c r="AK11" s="7">
        <v>2.12</v>
      </c>
      <c r="AL11">
        <v>2.1160000000000001</v>
      </c>
      <c r="AM11">
        <v>2.1120000000000001</v>
      </c>
      <c r="AN11">
        <v>2.0920000000000001</v>
      </c>
    </row>
    <row r="12" spans="2:40" x14ac:dyDescent="0.25">
      <c r="B12" s="11">
        <f t="shared" si="3"/>
        <v>4.4615421692140105</v>
      </c>
      <c r="C12" s="12">
        <f t="shared" si="4"/>
        <v>26</v>
      </c>
      <c r="D12" s="13">
        <f t="shared" si="5"/>
        <v>0.39810717055349715</v>
      </c>
      <c r="E12" s="12">
        <v>-50</v>
      </c>
      <c r="F12" s="11">
        <f t="shared" si="6"/>
        <v>1.4108635131604636E-2</v>
      </c>
      <c r="G12" s="12">
        <v>-24</v>
      </c>
      <c r="H12" s="14">
        <f t="shared" si="7"/>
        <v>3.9810717055349717E-6</v>
      </c>
      <c r="I12" s="12">
        <v>1.65</v>
      </c>
      <c r="J12" s="12">
        <v>1.65</v>
      </c>
      <c r="K12" s="12">
        <v>1.65</v>
      </c>
      <c r="L12" s="12">
        <v>1.62</v>
      </c>
      <c r="N12" s="7">
        <f t="shared" si="13"/>
        <v>1.6424999999999998</v>
      </c>
      <c r="O12" s="7">
        <f t="shared" si="8"/>
        <v>26</v>
      </c>
      <c r="P12" s="7">
        <f t="shared" si="14"/>
        <v>0.4</v>
      </c>
      <c r="Q12" s="16">
        <f t="shared" si="9"/>
        <v>0.46</v>
      </c>
      <c r="R12" s="16">
        <f t="shared" si="10"/>
        <v>0.46</v>
      </c>
      <c r="S12" s="16">
        <f t="shared" si="11"/>
        <v>0.46</v>
      </c>
      <c r="T12" s="16">
        <f t="shared" si="12"/>
        <v>0.35000000000000003</v>
      </c>
    </row>
    <row r="13" spans="2:40" x14ac:dyDescent="0.25">
      <c r="B13" s="11">
        <f t="shared" si="3"/>
        <v>5.0059326485045332</v>
      </c>
      <c r="C13" s="12">
        <f t="shared" si="4"/>
        <v>26.999999999999996</v>
      </c>
      <c r="D13" s="13">
        <f t="shared" si="5"/>
        <v>0.50118723362727213</v>
      </c>
      <c r="E13" s="12">
        <v>-50</v>
      </c>
      <c r="F13" s="11">
        <f t="shared" si="6"/>
        <v>1.5830148982673414E-2</v>
      </c>
      <c r="G13" s="12">
        <v>-23</v>
      </c>
      <c r="H13" s="14">
        <f t="shared" si="7"/>
        <v>5.0118723362727216E-6</v>
      </c>
      <c r="I13" s="12">
        <v>1.68</v>
      </c>
      <c r="J13" s="12">
        <v>1.68</v>
      </c>
      <c r="K13" s="12">
        <v>1.68</v>
      </c>
      <c r="L13" s="12">
        <v>1.65</v>
      </c>
      <c r="N13" s="7">
        <f t="shared" si="13"/>
        <v>1.6724999999999999</v>
      </c>
      <c r="O13" s="7">
        <f t="shared" si="8"/>
        <v>26.999999999999996</v>
      </c>
      <c r="P13" s="7">
        <f t="shared" si="14"/>
        <v>0.5</v>
      </c>
      <c r="Q13" s="16">
        <f t="shared" si="9"/>
        <v>0.59</v>
      </c>
      <c r="R13" s="16">
        <f t="shared" si="10"/>
        <v>0.59</v>
      </c>
      <c r="S13" s="16">
        <f t="shared" si="11"/>
        <v>0.59</v>
      </c>
      <c r="T13" s="16">
        <f t="shared" si="12"/>
        <v>0.46</v>
      </c>
    </row>
    <row r="14" spans="2:40" x14ac:dyDescent="0.25">
      <c r="B14" s="11">
        <f t="shared" si="3"/>
        <v>5.6167488126147882</v>
      </c>
      <c r="C14" s="12">
        <f t="shared" si="4"/>
        <v>27.999999999999993</v>
      </c>
      <c r="D14" s="13">
        <f t="shared" si="5"/>
        <v>0.63095734448019258</v>
      </c>
      <c r="E14" s="12">
        <v>-50</v>
      </c>
      <c r="F14" s="11">
        <f t="shared" si="6"/>
        <v>1.7761719292909015E-2</v>
      </c>
      <c r="G14" s="12">
        <v>-22</v>
      </c>
      <c r="H14" s="14">
        <f t="shared" si="7"/>
        <v>6.3095734448019254E-6</v>
      </c>
      <c r="I14" s="12">
        <v>1.71</v>
      </c>
      <c r="J14" s="12">
        <v>1.7</v>
      </c>
      <c r="K14" s="12">
        <v>1.71</v>
      </c>
      <c r="L14" s="12">
        <v>1.68</v>
      </c>
      <c r="N14" s="7">
        <f t="shared" si="13"/>
        <v>1.7</v>
      </c>
      <c r="O14" s="7">
        <f t="shared" si="8"/>
        <v>27.999999999999993</v>
      </c>
      <c r="P14" s="7">
        <f t="shared" si="14"/>
        <v>0.63</v>
      </c>
      <c r="Q14" s="16">
        <f t="shared" si="9"/>
        <v>0.77</v>
      </c>
      <c r="R14" s="16">
        <f t="shared" si="10"/>
        <v>0.71</v>
      </c>
      <c r="S14" s="16">
        <f t="shared" si="11"/>
        <v>0.77</v>
      </c>
      <c r="T14" s="16">
        <f t="shared" si="12"/>
        <v>0.59</v>
      </c>
    </row>
    <row r="15" spans="2:40" x14ac:dyDescent="0.25">
      <c r="B15" s="11">
        <f t="shared" si="3"/>
        <v>6.3020958209324345</v>
      </c>
      <c r="C15" s="12">
        <f t="shared" si="4"/>
        <v>29</v>
      </c>
      <c r="D15" s="13">
        <f t="shared" si="5"/>
        <v>0.79432823472428116</v>
      </c>
      <c r="E15" s="12">
        <v>-50</v>
      </c>
      <c r="F15" s="11">
        <f t="shared" si="6"/>
        <v>1.9928976826775142E-2</v>
      </c>
      <c r="G15" s="12">
        <v>-21</v>
      </c>
      <c r="H15" s="14">
        <f t="shared" si="7"/>
        <v>7.9432823472428116E-6</v>
      </c>
      <c r="I15" s="12">
        <v>1.73</v>
      </c>
      <c r="J15" s="12">
        <v>1.73</v>
      </c>
      <c r="K15" s="12">
        <v>1.72</v>
      </c>
      <c r="L15" s="12">
        <v>1.7</v>
      </c>
      <c r="N15" s="7">
        <f t="shared" si="13"/>
        <v>1.72</v>
      </c>
      <c r="O15" s="7">
        <f t="shared" si="8"/>
        <v>29</v>
      </c>
      <c r="P15" s="7">
        <f t="shared" si="14"/>
        <v>0.79</v>
      </c>
      <c r="Q15" s="16">
        <f t="shared" si="9"/>
        <v>0.92</v>
      </c>
      <c r="R15" s="16">
        <f t="shared" si="10"/>
        <v>0.92</v>
      </c>
      <c r="S15" s="16">
        <f t="shared" si="11"/>
        <v>0.84</v>
      </c>
      <c r="T15" s="16">
        <f t="shared" si="12"/>
        <v>0.71</v>
      </c>
    </row>
    <row r="16" spans="2:40" x14ac:dyDescent="0.25">
      <c r="B16" s="11">
        <f t="shared" si="3"/>
        <v>7.0710678118654755</v>
      </c>
      <c r="C16" s="12">
        <f t="shared" si="4"/>
        <v>30</v>
      </c>
      <c r="D16" s="13">
        <f t="shared" si="5"/>
        <v>1</v>
      </c>
      <c r="E16" s="12">
        <v>-50</v>
      </c>
      <c r="F16" s="11">
        <f t="shared" si="6"/>
        <v>2.2360679774997897E-2</v>
      </c>
      <c r="G16" s="12">
        <v>-20</v>
      </c>
      <c r="H16" s="14">
        <f t="shared" si="7"/>
        <v>1.0000000000000001E-5</v>
      </c>
      <c r="I16" s="12">
        <v>1.76</v>
      </c>
      <c r="J16" s="12">
        <v>1.75</v>
      </c>
      <c r="K16" s="12">
        <v>1.75</v>
      </c>
      <c r="L16" s="12">
        <v>1.73</v>
      </c>
      <c r="N16" s="7">
        <f t="shared" si="13"/>
        <v>1.7475000000000001</v>
      </c>
      <c r="O16" s="7">
        <f t="shared" si="8"/>
        <v>30</v>
      </c>
      <c r="P16" s="7">
        <f t="shared" si="14"/>
        <v>1</v>
      </c>
      <c r="Q16" s="16">
        <f t="shared" si="9"/>
        <v>1.2</v>
      </c>
      <c r="R16" s="16">
        <f t="shared" si="10"/>
        <v>1.1000000000000001</v>
      </c>
      <c r="S16" s="16">
        <f t="shared" si="11"/>
        <v>1.1000000000000001</v>
      </c>
      <c r="T16" s="16">
        <f t="shared" si="12"/>
        <v>0.92</v>
      </c>
    </row>
    <row r="17" spans="2:37" x14ac:dyDescent="0.25">
      <c r="B17" s="11">
        <f t="shared" si="3"/>
        <v>7.9338685765336647</v>
      </c>
      <c r="C17" s="12">
        <f t="shared" si="4"/>
        <v>30.999999999999996</v>
      </c>
      <c r="D17" s="13">
        <f t="shared" si="5"/>
        <v>1.2589254117941664</v>
      </c>
      <c r="E17" s="12">
        <v>-50</v>
      </c>
      <c r="F17" s="11">
        <f t="shared" si="6"/>
        <v>2.5089095358284307E-2</v>
      </c>
      <c r="G17" s="12">
        <v>-19</v>
      </c>
      <c r="H17" s="14">
        <f t="shared" si="7"/>
        <v>1.2589254117941665E-5</v>
      </c>
      <c r="I17" s="12">
        <v>1.79</v>
      </c>
      <c r="J17" s="12">
        <v>1.78</v>
      </c>
      <c r="K17" s="12">
        <v>1.78</v>
      </c>
      <c r="L17" s="12">
        <v>1.75</v>
      </c>
      <c r="N17" s="7">
        <f t="shared" si="13"/>
        <v>1.7750000000000001</v>
      </c>
      <c r="O17" s="7">
        <f t="shared" si="8"/>
        <v>30.999999999999996</v>
      </c>
      <c r="P17" s="7">
        <f t="shared" si="14"/>
        <v>1.26</v>
      </c>
      <c r="Q17" s="16">
        <f t="shared" si="9"/>
        <v>1.56</v>
      </c>
      <c r="R17" s="16">
        <f t="shared" si="10"/>
        <v>1.43</v>
      </c>
      <c r="S17" s="16">
        <f t="shared" si="11"/>
        <v>1.43</v>
      </c>
      <c r="T17" s="16">
        <f t="shared" si="12"/>
        <v>1.1000000000000001</v>
      </c>
    </row>
    <row r="18" spans="2:37" x14ac:dyDescent="0.25">
      <c r="B18" s="11">
        <f t="shared" si="3"/>
        <v>8.9019469568772216</v>
      </c>
      <c r="C18" s="12">
        <f t="shared" si="4"/>
        <v>31.999999999999996</v>
      </c>
      <c r="D18" s="13">
        <f t="shared" si="5"/>
        <v>1.5848931924611125</v>
      </c>
      <c r="E18" s="12">
        <v>-50</v>
      </c>
      <c r="F18" s="11">
        <f t="shared" si="6"/>
        <v>2.8150427993736724E-2</v>
      </c>
      <c r="G18" s="12">
        <v>-18</v>
      </c>
      <c r="H18" s="14">
        <f t="shared" si="7"/>
        <v>1.5848931924611124E-5</v>
      </c>
      <c r="I18" s="12">
        <v>1.81</v>
      </c>
      <c r="J18" s="12">
        <v>1.81</v>
      </c>
      <c r="K18" s="12">
        <v>1.8</v>
      </c>
      <c r="L18" s="12">
        <v>1.78</v>
      </c>
      <c r="N18" s="7">
        <f t="shared" si="13"/>
        <v>1.8</v>
      </c>
      <c r="O18" s="7">
        <f t="shared" si="8"/>
        <v>31.999999999999996</v>
      </c>
      <c r="P18" s="7">
        <f t="shared" si="14"/>
        <v>1.58</v>
      </c>
      <c r="Q18" s="16">
        <f t="shared" si="9"/>
        <v>1.87</v>
      </c>
      <c r="R18" s="16">
        <f t="shared" si="10"/>
        <v>1.87</v>
      </c>
      <c r="S18" s="16">
        <f t="shared" si="11"/>
        <v>1.71</v>
      </c>
      <c r="T18" s="16">
        <f t="shared" si="12"/>
        <v>1.43</v>
      </c>
    </row>
    <row r="19" spans="2:37" x14ac:dyDescent="0.25">
      <c r="B19" s="11">
        <f t="shared" si="3"/>
        <v>9.9881487648334488</v>
      </c>
      <c r="C19" s="12">
        <f t="shared" si="4"/>
        <v>33</v>
      </c>
      <c r="D19" s="13">
        <f t="shared" si="5"/>
        <v>1.9952623149688793</v>
      </c>
      <c r="E19" s="12">
        <v>-50</v>
      </c>
      <c r="F19" s="11">
        <f t="shared" si="6"/>
        <v>3.1585299705471206E-2</v>
      </c>
      <c r="G19" s="12">
        <v>-17</v>
      </c>
      <c r="H19" s="14">
        <f t="shared" si="7"/>
        <v>1.9952623149688793E-5</v>
      </c>
      <c r="I19" s="12">
        <v>1.83</v>
      </c>
      <c r="J19" s="12">
        <v>1.83</v>
      </c>
      <c r="K19" s="12">
        <v>1.83</v>
      </c>
      <c r="L19" s="12">
        <v>1.81</v>
      </c>
      <c r="N19" s="7">
        <f t="shared" si="13"/>
        <v>1.8250000000000002</v>
      </c>
      <c r="O19" s="7">
        <f t="shared" si="8"/>
        <v>33</v>
      </c>
      <c r="P19" s="7">
        <f t="shared" si="14"/>
        <v>2</v>
      </c>
      <c r="Q19" s="16">
        <f t="shared" si="9"/>
        <v>2.23</v>
      </c>
      <c r="R19" s="16">
        <f t="shared" si="10"/>
        <v>2.23</v>
      </c>
      <c r="S19" s="16">
        <f t="shared" si="11"/>
        <v>2.23</v>
      </c>
      <c r="T19" s="16">
        <f t="shared" si="12"/>
        <v>1.87</v>
      </c>
    </row>
    <row r="20" spans="2:37" x14ac:dyDescent="0.25">
      <c r="B20" s="11">
        <f t="shared" si="3"/>
        <v>11.206887238456488</v>
      </c>
      <c r="C20" s="12">
        <f t="shared" si="4"/>
        <v>33.999999999999993</v>
      </c>
      <c r="D20" s="13">
        <f t="shared" si="5"/>
        <v>2.5118864315095779</v>
      </c>
      <c r="E20" s="12">
        <v>-50</v>
      </c>
      <c r="F20" s="11">
        <f t="shared" si="6"/>
        <v>3.5439289154197057E-2</v>
      </c>
      <c r="G20" s="12">
        <v>-16</v>
      </c>
      <c r="H20" s="14">
        <f t="shared" si="7"/>
        <v>2.5118864315095781E-5</v>
      </c>
      <c r="I20" s="12">
        <v>1.86</v>
      </c>
      <c r="J20" s="12">
        <v>1.86</v>
      </c>
      <c r="K20" s="12">
        <v>1.86</v>
      </c>
      <c r="L20" s="12">
        <v>1.83</v>
      </c>
      <c r="N20" s="7">
        <f t="shared" si="13"/>
        <v>1.8525</v>
      </c>
      <c r="O20" s="7">
        <f t="shared" si="8"/>
        <v>33.999999999999993</v>
      </c>
      <c r="P20" s="7">
        <f t="shared" si="14"/>
        <v>2.5099999999999998</v>
      </c>
      <c r="Q20" s="16">
        <f t="shared" si="9"/>
        <v>2.9</v>
      </c>
      <c r="R20" s="16">
        <f t="shared" si="10"/>
        <v>2.9</v>
      </c>
      <c r="S20" s="16">
        <f t="shared" si="11"/>
        <v>2.9</v>
      </c>
      <c r="T20" s="16">
        <f t="shared" si="12"/>
        <v>2.23</v>
      </c>
    </row>
    <row r="21" spans="2:37" x14ac:dyDescent="0.25">
      <c r="B21" s="11">
        <f t="shared" si="3"/>
        <v>12.574334296829351</v>
      </c>
      <c r="C21" s="12">
        <f t="shared" si="4"/>
        <v>35</v>
      </c>
      <c r="D21" s="13">
        <f t="shared" si="5"/>
        <v>3.1622776601683782</v>
      </c>
      <c r="E21" s="12">
        <v>-50</v>
      </c>
      <c r="F21" s="11">
        <f t="shared" si="6"/>
        <v>3.9763536438352523E-2</v>
      </c>
      <c r="G21" s="12">
        <v>-15</v>
      </c>
      <c r="H21" s="14">
        <f t="shared" si="7"/>
        <v>3.1622776601683782E-5</v>
      </c>
      <c r="I21" s="12">
        <v>1.89</v>
      </c>
      <c r="J21" s="12">
        <v>1.88</v>
      </c>
      <c r="K21" s="12">
        <v>1.88</v>
      </c>
      <c r="L21" s="12">
        <v>1.85</v>
      </c>
      <c r="N21" s="7">
        <f t="shared" si="13"/>
        <v>1.875</v>
      </c>
      <c r="O21" s="7">
        <f t="shared" si="8"/>
        <v>35</v>
      </c>
      <c r="P21" s="7">
        <f t="shared" si="14"/>
        <v>3.16</v>
      </c>
      <c r="Q21" s="16">
        <f t="shared" si="9"/>
        <v>3.7899999999999996</v>
      </c>
      <c r="R21" s="16">
        <f t="shared" si="10"/>
        <v>3.4699999999999998</v>
      </c>
      <c r="S21" s="16">
        <f t="shared" si="11"/>
        <v>3.4699999999999998</v>
      </c>
      <c r="T21" s="16">
        <f t="shared" si="12"/>
        <v>2.6599999999999997</v>
      </c>
    </row>
    <row r="22" spans="2:37" x14ac:dyDescent="0.25">
      <c r="B22" s="11">
        <f t="shared" si="3"/>
        <v>14.108635131604638</v>
      </c>
      <c r="C22" s="12">
        <f t="shared" si="4"/>
        <v>36</v>
      </c>
      <c r="D22" s="13">
        <f t="shared" si="5"/>
        <v>3.9810717055349727</v>
      </c>
      <c r="E22" s="12">
        <v>-50</v>
      </c>
      <c r="F22" s="11">
        <f t="shared" si="6"/>
        <v>4.4615421692140111E-2</v>
      </c>
      <c r="G22" s="12">
        <v>-14</v>
      </c>
      <c r="H22" s="14">
        <f t="shared" si="7"/>
        <v>3.9810717055349728E-5</v>
      </c>
      <c r="I22" s="12">
        <v>1.91</v>
      </c>
      <c r="J22" s="12">
        <v>1.9</v>
      </c>
      <c r="K22" s="12">
        <v>1.9</v>
      </c>
      <c r="L22" s="12">
        <v>1.88</v>
      </c>
      <c r="N22" s="7">
        <f t="shared" si="13"/>
        <v>1.8974999999999997</v>
      </c>
      <c r="O22" s="7">
        <f t="shared" si="8"/>
        <v>36</v>
      </c>
      <c r="P22" s="7">
        <f t="shared" si="14"/>
        <v>3.98</v>
      </c>
      <c r="Q22" s="16">
        <f t="shared" si="9"/>
        <v>4.5199999999999996</v>
      </c>
      <c r="R22" s="16">
        <f t="shared" si="10"/>
        <v>4.1399999999999997</v>
      </c>
      <c r="S22" s="16">
        <f t="shared" si="11"/>
        <v>4.1399999999999997</v>
      </c>
      <c r="T22" s="16">
        <f t="shared" si="12"/>
        <v>3.4699999999999998</v>
      </c>
    </row>
    <row r="23" spans="2:37" x14ac:dyDescent="0.25">
      <c r="B23" s="11">
        <f t="shared" si="3"/>
        <v>15.830148982673412</v>
      </c>
      <c r="C23" s="12">
        <f t="shared" si="4"/>
        <v>37</v>
      </c>
      <c r="D23" s="13">
        <f t="shared" si="5"/>
        <v>5.0118723362727211</v>
      </c>
      <c r="E23" s="12">
        <v>-50</v>
      </c>
      <c r="F23" s="11">
        <f t="shared" si="6"/>
        <v>5.0059326485045325E-2</v>
      </c>
      <c r="G23" s="12">
        <v>-13</v>
      </c>
      <c r="H23" s="14">
        <f t="shared" si="7"/>
        <v>5.0118723362727211E-5</v>
      </c>
      <c r="I23" s="12">
        <v>1.93</v>
      </c>
      <c r="J23" s="12">
        <v>1.94</v>
      </c>
      <c r="K23" s="12">
        <v>1.93</v>
      </c>
      <c r="L23" s="12">
        <v>1.91</v>
      </c>
      <c r="N23" s="7">
        <f t="shared" si="13"/>
        <v>1.9275</v>
      </c>
      <c r="O23" s="7">
        <f t="shared" si="8"/>
        <v>37</v>
      </c>
      <c r="P23" s="7">
        <f t="shared" si="14"/>
        <v>5.01</v>
      </c>
      <c r="Q23" s="16">
        <f t="shared" si="9"/>
        <v>5.3999999999999995</v>
      </c>
      <c r="R23" s="16">
        <f t="shared" si="10"/>
        <v>5.8999999999999995</v>
      </c>
      <c r="S23" s="16">
        <f t="shared" si="11"/>
        <v>5.3999999999999995</v>
      </c>
      <c r="T23" s="16">
        <f t="shared" si="12"/>
        <v>4.5199999999999996</v>
      </c>
    </row>
    <row r="24" spans="2:37" x14ac:dyDescent="0.25">
      <c r="B24" s="11">
        <f t="shared" si="3"/>
        <v>17.761719292909021</v>
      </c>
      <c r="C24" s="12">
        <f t="shared" si="4"/>
        <v>38</v>
      </c>
      <c r="D24" s="13">
        <f t="shared" si="5"/>
        <v>6.3095734448019316</v>
      </c>
      <c r="E24" s="12">
        <v>-50</v>
      </c>
      <c r="F24" s="11">
        <f t="shared" si="6"/>
        <v>5.6167488126147906E-2</v>
      </c>
      <c r="G24" s="12">
        <v>-12</v>
      </c>
      <c r="H24" s="14">
        <f t="shared" si="7"/>
        <v>6.309573444801932E-5</v>
      </c>
      <c r="I24" s="12">
        <v>1.96</v>
      </c>
      <c r="J24" s="12">
        <v>1.96</v>
      </c>
      <c r="K24" s="12">
        <v>1.95</v>
      </c>
      <c r="L24" s="12">
        <v>1.93</v>
      </c>
      <c r="N24" s="7">
        <f t="shared" si="13"/>
        <v>1.95</v>
      </c>
      <c r="O24" s="7">
        <f t="shared" si="8"/>
        <v>38</v>
      </c>
      <c r="P24" s="7">
        <f t="shared" si="14"/>
        <v>6.31</v>
      </c>
      <c r="Q24" s="16">
        <f t="shared" si="9"/>
        <v>7.04</v>
      </c>
      <c r="R24" s="16">
        <f t="shared" si="10"/>
        <v>7.04</v>
      </c>
      <c r="S24" s="16">
        <f t="shared" si="11"/>
        <v>6.4399999999999995</v>
      </c>
      <c r="T24" s="16">
        <f t="shared" si="12"/>
        <v>5.3999999999999995</v>
      </c>
    </row>
    <row r="25" spans="2:37" x14ac:dyDescent="0.25">
      <c r="B25" s="11">
        <f t="shared" si="3"/>
        <v>19.928976826775138</v>
      </c>
      <c r="C25" s="12">
        <f t="shared" si="4"/>
        <v>38.999999999999993</v>
      </c>
      <c r="D25" s="13">
        <f t="shared" si="5"/>
        <v>7.9432823472428096</v>
      </c>
      <c r="E25" s="12">
        <v>-50</v>
      </c>
      <c r="F25" s="11">
        <f t="shared" si="6"/>
        <v>6.3020958209324338E-2</v>
      </c>
      <c r="G25" s="12">
        <v>-11</v>
      </c>
      <c r="H25" s="14">
        <f t="shared" si="7"/>
        <v>7.9432823472428099E-5</v>
      </c>
      <c r="I25" s="12">
        <v>1.99</v>
      </c>
      <c r="J25" s="12">
        <v>1.98</v>
      </c>
      <c r="K25" s="12">
        <v>1.98</v>
      </c>
      <c r="L25" s="12">
        <v>1.96</v>
      </c>
      <c r="N25" s="7">
        <f t="shared" si="13"/>
        <v>1.9774999999999998</v>
      </c>
      <c r="O25" s="7">
        <f t="shared" si="8"/>
        <v>38.999999999999993</v>
      </c>
      <c r="P25" s="7">
        <f t="shared" si="14"/>
        <v>7.94</v>
      </c>
      <c r="Q25" s="16">
        <f t="shared" si="9"/>
        <v>9.18</v>
      </c>
      <c r="R25" s="16">
        <f t="shared" si="10"/>
        <v>8.4</v>
      </c>
      <c r="S25" s="16">
        <f t="shared" si="11"/>
        <v>8.4</v>
      </c>
      <c r="T25" s="16">
        <f t="shared" si="12"/>
        <v>7.04</v>
      </c>
    </row>
    <row r="26" spans="2:37" x14ac:dyDescent="0.25">
      <c r="B26" s="11">
        <f t="shared" si="3"/>
        <v>22.360679774997898</v>
      </c>
      <c r="C26" s="12">
        <f t="shared" si="4"/>
        <v>40</v>
      </c>
      <c r="D26" s="13">
        <f t="shared" si="5"/>
        <v>10</v>
      </c>
      <c r="E26" s="12">
        <v>-50</v>
      </c>
      <c r="F26" s="11">
        <f t="shared" si="6"/>
        <v>7.0710678118654752E-2</v>
      </c>
      <c r="G26" s="12">
        <v>-10</v>
      </c>
      <c r="H26" s="14">
        <f t="shared" si="7"/>
        <v>1E-4</v>
      </c>
      <c r="I26" s="12">
        <v>2.0099999999999998</v>
      </c>
      <c r="J26" s="12">
        <v>2.0099999999999998</v>
      </c>
      <c r="K26" s="12">
        <v>2</v>
      </c>
      <c r="L26" s="12">
        <v>1.99</v>
      </c>
      <c r="N26" s="7">
        <f t="shared" si="13"/>
        <v>2.0024999999999999</v>
      </c>
      <c r="O26" s="7">
        <f t="shared" si="8"/>
        <v>40</v>
      </c>
      <c r="P26" s="7">
        <f t="shared" si="14"/>
        <v>10</v>
      </c>
      <c r="Q26" s="16">
        <f t="shared" si="9"/>
        <v>10.959999999999999</v>
      </c>
      <c r="R26" s="16">
        <f t="shared" si="10"/>
        <v>10.959999999999999</v>
      </c>
      <c r="S26" s="16">
        <f t="shared" si="11"/>
        <v>10.029999999999999</v>
      </c>
      <c r="T26" s="16">
        <f t="shared" si="12"/>
        <v>9.18</v>
      </c>
    </row>
    <row r="27" spans="2:37" x14ac:dyDescent="0.25">
      <c r="B27" s="11">
        <f t="shared" si="3"/>
        <v>25.089095358284311</v>
      </c>
      <c r="C27" s="12">
        <f t="shared" si="4"/>
        <v>41</v>
      </c>
      <c r="D27" s="13">
        <f t="shared" si="5"/>
        <v>12.589254117941666</v>
      </c>
      <c r="E27" s="12">
        <v>-50</v>
      </c>
      <c r="F27" s="11">
        <f t="shared" si="6"/>
        <v>7.9338685765336661E-2</v>
      </c>
      <c r="G27" s="12">
        <v>-9</v>
      </c>
      <c r="H27" s="14">
        <f t="shared" si="7"/>
        <v>1.2589254117941666E-4</v>
      </c>
      <c r="I27" s="12">
        <v>2.04</v>
      </c>
      <c r="J27" s="12">
        <v>2.04</v>
      </c>
      <c r="K27" s="12">
        <v>2.0299999999999998</v>
      </c>
      <c r="L27" s="12">
        <v>2.0099999999999998</v>
      </c>
      <c r="N27" s="7">
        <f t="shared" si="13"/>
        <v>2.0299999999999998</v>
      </c>
      <c r="O27" s="7">
        <f t="shared" si="8"/>
        <v>41</v>
      </c>
      <c r="P27" s="7">
        <f t="shared" si="14"/>
        <v>12.59</v>
      </c>
      <c r="Q27" s="16">
        <f t="shared" si="9"/>
        <v>14.299999999999999</v>
      </c>
      <c r="R27" s="16">
        <f t="shared" si="10"/>
        <v>14.299999999999999</v>
      </c>
      <c r="S27" s="16">
        <f t="shared" si="11"/>
        <v>13.09</v>
      </c>
      <c r="T27" s="16">
        <f t="shared" si="12"/>
        <v>10.959999999999999</v>
      </c>
    </row>
    <row r="28" spans="2:37" x14ac:dyDescent="0.25">
      <c r="B28" s="11">
        <f t="shared" si="3"/>
        <v>28.150427993736731</v>
      </c>
      <c r="C28" s="12">
        <f t="shared" si="4"/>
        <v>42</v>
      </c>
      <c r="D28" s="13">
        <f t="shared" si="5"/>
        <v>15.848931924611131</v>
      </c>
      <c r="E28" s="12">
        <v>-50</v>
      </c>
      <c r="F28" s="11">
        <f t="shared" si="6"/>
        <v>8.9019469568772228E-2</v>
      </c>
      <c r="G28" s="12">
        <v>-8</v>
      </c>
      <c r="H28" s="14">
        <f t="shared" si="7"/>
        <v>1.5848931924611131E-4</v>
      </c>
      <c r="I28" s="12">
        <v>2.0699999999999998</v>
      </c>
      <c r="J28" s="12">
        <v>2.06</v>
      </c>
      <c r="K28" s="12">
        <v>2.0699999999999998</v>
      </c>
      <c r="L28" s="12">
        <v>2.04</v>
      </c>
      <c r="N28" s="7">
        <f t="shared" si="13"/>
        <v>2.0599999999999996</v>
      </c>
      <c r="O28" s="7">
        <f t="shared" si="8"/>
        <v>42</v>
      </c>
      <c r="P28" s="7">
        <f t="shared" si="14"/>
        <v>15.85</v>
      </c>
      <c r="Q28" s="16">
        <f t="shared" si="9"/>
        <v>18.650000000000002</v>
      </c>
      <c r="R28" s="16">
        <f t="shared" si="10"/>
        <v>17.07</v>
      </c>
      <c r="S28" s="16">
        <f t="shared" si="11"/>
        <v>18.650000000000002</v>
      </c>
      <c r="T28" s="16">
        <f t="shared" si="12"/>
        <v>14.299999999999999</v>
      </c>
    </row>
    <row r="29" spans="2:37" x14ac:dyDescent="0.25">
      <c r="B29" s="11">
        <f t="shared" si="3"/>
        <v>31.585299705471211</v>
      </c>
      <c r="C29" s="12">
        <f t="shared" si="4"/>
        <v>43</v>
      </c>
      <c r="D29" s="13">
        <f t="shared" si="5"/>
        <v>19.952623149688797</v>
      </c>
      <c r="E29" s="12">
        <v>-50</v>
      </c>
      <c r="F29" s="11">
        <f t="shared" si="6"/>
        <v>9.9881487648334502E-2</v>
      </c>
      <c r="G29" s="12">
        <v>-7</v>
      </c>
      <c r="H29" s="14">
        <f t="shared" si="7"/>
        <v>1.9952623149688796E-4</v>
      </c>
      <c r="I29" s="12">
        <v>2.1</v>
      </c>
      <c r="J29" s="12">
        <v>2.09</v>
      </c>
      <c r="K29" s="12">
        <v>2.08</v>
      </c>
      <c r="L29" s="12">
        <v>2.0699999999999998</v>
      </c>
      <c r="N29" s="7">
        <f t="shared" si="13"/>
        <v>2.085</v>
      </c>
      <c r="O29" s="7">
        <f t="shared" si="8"/>
        <v>43</v>
      </c>
      <c r="P29" s="7">
        <f t="shared" si="14"/>
        <v>19.95</v>
      </c>
      <c r="Q29" s="16">
        <f t="shared" si="9"/>
        <v>24.34</v>
      </c>
      <c r="R29" s="16">
        <f t="shared" si="10"/>
        <v>22.270000000000003</v>
      </c>
      <c r="S29" s="16">
        <f t="shared" si="11"/>
        <v>20.380000000000003</v>
      </c>
      <c r="T29" s="16">
        <f t="shared" si="12"/>
        <v>18.650000000000002</v>
      </c>
    </row>
    <row r="30" spans="2:37" x14ac:dyDescent="0.25">
      <c r="B30" s="11">
        <f t="shared" si="3"/>
        <v>35.43928915419707</v>
      </c>
      <c r="C30" s="12">
        <f t="shared" si="4"/>
        <v>44</v>
      </c>
      <c r="D30" s="13">
        <f t="shared" si="5"/>
        <v>25.118864315095802</v>
      </c>
      <c r="E30" s="12">
        <v>-50</v>
      </c>
      <c r="F30" s="11">
        <f t="shared" si="6"/>
        <v>0.11206887238456494</v>
      </c>
      <c r="G30" s="12">
        <v>-6</v>
      </c>
      <c r="H30" s="14">
        <f t="shared" si="7"/>
        <v>2.5118864315095801E-4</v>
      </c>
      <c r="I30" s="12">
        <v>2.12</v>
      </c>
      <c r="J30" s="12">
        <v>2.12</v>
      </c>
      <c r="K30" s="12">
        <v>2.11</v>
      </c>
      <c r="L30" s="12">
        <v>2.09</v>
      </c>
      <c r="N30" s="7">
        <f t="shared" si="13"/>
        <v>2.11</v>
      </c>
      <c r="O30" s="7">
        <f t="shared" si="8"/>
        <v>44</v>
      </c>
      <c r="P30" s="7">
        <f t="shared" si="14"/>
        <v>25.12</v>
      </c>
      <c r="Q30" s="16">
        <f t="shared" si="9"/>
        <v>29.060000000000002</v>
      </c>
      <c r="R30" s="16">
        <f t="shared" si="10"/>
        <v>29.060000000000002</v>
      </c>
      <c r="S30" s="16">
        <f t="shared" si="11"/>
        <v>26.59</v>
      </c>
      <c r="T30" s="16">
        <f t="shared" si="12"/>
        <v>22.270000000000003</v>
      </c>
    </row>
    <row r="31" spans="2:37" x14ac:dyDescent="0.25">
      <c r="B31" s="11">
        <f t="shared" si="3"/>
        <v>39.763536438352531</v>
      </c>
      <c r="C31" s="12">
        <f t="shared" si="4"/>
        <v>45</v>
      </c>
      <c r="D31" s="13">
        <f t="shared" si="5"/>
        <v>31.622776601683793</v>
      </c>
      <c r="E31" s="12">
        <v>-50</v>
      </c>
      <c r="F31" s="11">
        <f t="shared" si="6"/>
        <v>0.12574334296829354</v>
      </c>
      <c r="G31" s="12">
        <v>-5</v>
      </c>
      <c r="H31" s="14">
        <f t="shared" si="7"/>
        <v>3.1622776601683794E-4</v>
      </c>
      <c r="I31" s="12">
        <v>2.15</v>
      </c>
      <c r="J31" s="12">
        <v>2.14</v>
      </c>
      <c r="K31" s="12">
        <v>2.14</v>
      </c>
      <c r="L31" s="12">
        <v>2.12</v>
      </c>
      <c r="N31" s="7">
        <f t="shared" si="13"/>
        <v>2.1375000000000002</v>
      </c>
      <c r="O31" s="7">
        <f t="shared" si="8"/>
        <v>45</v>
      </c>
      <c r="P31" s="7">
        <f t="shared" si="14"/>
        <v>31.62</v>
      </c>
      <c r="Q31" s="16">
        <f t="shared" si="9"/>
        <v>37.909999999999997</v>
      </c>
      <c r="R31" s="16">
        <f t="shared" si="10"/>
        <v>34.69</v>
      </c>
      <c r="S31" s="16">
        <f t="shared" si="11"/>
        <v>34.69</v>
      </c>
      <c r="T31" s="16">
        <f t="shared" si="12"/>
        <v>29.060000000000002</v>
      </c>
    </row>
    <row r="32" spans="2:37" x14ac:dyDescent="0.25">
      <c r="B32" s="11">
        <f t="shared" si="3"/>
        <v>44.615421692140103</v>
      </c>
      <c r="C32" s="12">
        <f t="shared" si="4"/>
        <v>46</v>
      </c>
      <c r="D32" s="13">
        <f t="shared" si="5"/>
        <v>39.81071705534972</v>
      </c>
      <c r="E32" s="12">
        <v>-50</v>
      </c>
      <c r="F32" s="11">
        <f t="shared" si="6"/>
        <v>0.14108635131604638</v>
      </c>
      <c r="G32" s="12">
        <v>-4</v>
      </c>
      <c r="H32" s="14">
        <f t="shared" si="7"/>
        <v>3.9810717055349719E-4</v>
      </c>
      <c r="I32" s="12">
        <v>2.17</v>
      </c>
      <c r="J32" s="12">
        <v>2.17</v>
      </c>
      <c r="K32" s="12">
        <v>2.17</v>
      </c>
      <c r="L32" s="12">
        <v>2.14</v>
      </c>
      <c r="N32" s="7">
        <f t="shared" si="13"/>
        <v>2.1625000000000001</v>
      </c>
      <c r="O32" s="7">
        <f t="shared" si="8"/>
        <v>46</v>
      </c>
      <c r="P32" s="7">
        <f t="shared" si="14"/>
        <v>39.81</v>
      </c>
      <c r="Q32" s="16">
        <f t="shared" si="9"/>
        <v>45.26</v>
      </c>
      <c r="R32" s="16">
        <f t="shared" si="10"/>
        <v>45.26</v>
      </c>
      <c r="S32" s="16">
        <f t="shared" si="11"/>
        <v>45.26</v>
      </c>
      <c r="T32" s="16">
        <f t="shared" si="12"/>
        <v>34.69</v>
      </c>
      <c r="W32" t="s">
        <v>21</v>
      </c>
      <c r="AI32" s="39" t="s">
        <v>23</v>
      </c>
      <c r="AJ32" s="38" t="s">
        <v>25</v>
      </c>
      <c r="AK32" s="38"/>
    </row>
    <row r="33" spans="2:37" x14ac:dyDescent="0.25">
      <c r="B33" s="11">
        <f t="shared" si="3"/>
        <v>50.059326485045332</v>
      </c>
      <c r="C33" s="12">
        <f t="shared" si="4"/>
        <v>47</v>
      </c>
      <c r="D33" s="13">
        <f t="shared" si="5"/>
        <v>50.118723362727224</v>
      </c>
      <c r="E33" s="12">
        <v>-50</v>
      </c>
      <c r="F33" s="11">
        <f t="shared" si="6"/>
        <v>0.15830148982673414</v>
      </c>
      <c r="G33" s="12">
        <v>-3</v>
      </c>
      <c r="H33" s="14">
        <f t="shared" si="7"/>
        <v>5.011872336272722E-4</v>
      </c>
      <c r="I33" s="12">
        <v>2.2000000000000002</v>
      </c>
      <c r="J33" s="12">
        <v>2.2000000000000002</v>
      </c>
      <c r="K33" s="12">
        <v>2.2000000000000002</v>
      </c>
      <c r="L33" s="12">
        <v>2.17</v>
      </c>
      <c r="N33" s="7">
        <f t="shared" si="13"/>
        <v>2.1924999999999999</v>
      </c>
      <c r="O33" s="7">
        <f t="shared" si="8"/>
        <v>47</v>
      </c>
      <c r="P33" s="7">
        <f t="shared" si="14"/>
        <v>50.12</v>
      </c>
      <c r="Q33" s="16">
        <f t="shared" si="9"/>
        <v>59.05</v>
      </c>
      <c r="R33" s="16">
        <f t="shared" si="10"/>
        <v>59.05</v>
      </c>
      <c r="S33" s="16">
        <f t="shared" si="11"/>
        <v>59.05</v>
      </c>
      <c r="T33" s="16">
        <f t="shared" si="12"/>
        <v>45.26</v>
      </c>
      <c r="AI33" s="39"/>
      <c r="AJ33" s="1" t="s">
        <v>26</v>
      </c>
      <c r="AK33" s="1" t="s">
        <v>27</v>
      </c>
    </row>
    <row r="34" spans="2:37" x14ac:dyDescent="0.25">
      <c r="B34" s="11">
        <f t="shared" si="3"/>
        <v>56.167488126147909</v>
      </c>
      <c r="C34" s="12">
        <f t="shared" si="4"/>
        <v>48</v>
      </c>
      <c r="D34" s="13">
        <f t="shared" si="5"/>
        <v>63.095734448019329</v>
      </c>
      <c r="E34" s="12">
        <v>-50</v>
      </c>
      <c r="F34" s="11">
        <f t="shared" si="6"/>
        <v>0.17761719292909026</v>
      </c>
      <c r="G34" s="12">
        <v>-2</v>
      </c>
      <c r="H34" s="14">
        <f t="shared" si="7"/>
        <v>6.3095734448019331E-4</v>
      </c>
      <c r="I34" s="12">
        <v>2.2200000000000002</v>
      </c>
      <c r="J34" s="12">
        <v>2.2200000000000002</v>
      </c>
      <c r="K34" s="12">
        <v>2.2200000000000002</v>
      </c>
      <c r="L34" s="12">
        <v>2.2000000000000002</v>
      </c>
      <c r="N34" s="7">
        <f t="shared" si="13"/>
        <v>2.2149999999999999</v>
      </c>
      <c r="O34" s="7">
        <f t="shared" si="8"/>
        <v>48</v>
      </c>
      <c r="P34" s="7">
        <f t="shared" si="14"/>
        <v>63.1</v>
      </c>
      <c r="Q34" s="16">
        <f t="shared" si="9"/>
        <v>70.5</v>
      </c>
      <c r="R34" s="16">
        <f t="shared" si="10"/>
        <v>70.5</v>
      </c>
      <c r="S34" s="16">
        <f t="shared" si="11"/>
        <v>70.5</v>
      </c>
      <c r="T34" s="16">
        <f t="shared" si="12"/>
        <v>59.05</v>
      </c>
      <c r="AI34" t="s">
        <v>24</v>
      </c>
      <c r="AJ34" s="1">
        <v>2.4199999999999999E-2</v>
      </c>
      <c r="AK34" s="1">
        <v>2.1196000000000002</v>
      </c>
    </row>
    <row r="35" spans="2:37" x14ac:dyDescent="0.25">
      <c r="B35" s="11">
        <f t="shared" si="3"/>
        <v>63.020958209324363</v>
      </c>
      <c r="C35" s="12">
        <f t="shared" si="4"/>
        <v>49</v>
      </c>
      <c r="D35" s="13">
        <f t="shared" si="5"/>
        <v>79.432823472428154</v>
      </c>
      <c r="E35" s="12">
        <v>-50</v>
      </c>
      <c r="F35" s="11">
        <f t="shared" si="6"/>
        <v>0.19928976826775147</v>
      </c>
      <c r="G35" s="12">
        <v>-1</v>
      </c>
      <c r="H35" s="14">
        <f t="shared" si="7"/>
        <v>7.9432823472428153E-4</v>
      </c>
      <c r="I35" s="12">
        <v>2.25</v>
      </c>
      <c r="J35" s="12">
        <v>2.2400000000000002</v>
      </c>
      <c r="K35" s="12">
        <v>2.2400000000000002</v>
      </c>
      <c r="L35" s="12">
        <v>2.2200000000000002</v>
      </c>
      <c r="N35" s="7">
        <f t="shared" si="13"/>
        <v>2.2375000000000003</v>
      </c>
      <c r="O35" s="7">
        <f t="shared" si="8"/>
        <v>49</v>
      </c>
      <c r="P35" s="7">
        <f t="shared" si="14"/>
        <v>79.430000000000007</v>
      </c>
      <c r="Q35" s="16">
        <f t="shared" si="9"/>
        <v>91.98</v>
      </c>
      <c r="R35" s="16">
        <f t="shared" si="10"/>
        <v>84.18</v>
      </c>
      <c r="S35" s="16">
        <f t="shared" si="11"/>
        <v>84.18</v>
      </c>
      <c r="T35" s="16">
        <f t="shared" si="12"/>
        <v>70.5</v>
      </c>
      <c r="AI35" t="s">
        <v>28</v>
      </c>
      <c r="AJ35" s="1">
        <v>2.4199999999999999E-2</v>
      </c>
      <c r="AK35" s="1">
        <v>2.1156000000000001</v>
      </c>
    </row>
    <row r="36" spans="2:37" x14ac:dyDescent="0.25">
      <c r="B36" s="11">
        <f t="shared" si="3"/>
        <v>70.710678118654755</v>
      </c>
      <c r="C36" s="12">
        <f t="shared" si="4"/>
        <v>50</v>
      </c>
      <c r="D36" s="13">
        <f t="shared" si="5"/>
        <v>100</v>
      </c>
      <c r="E36" s="12">
        <v>-50</v>
      </c>
      <c r="F36" s="11">
        <f>SQRT(H36*50)</f>
        <v>0.22360679774997896</v>
      </c>
      <c r="G36" s="12">
        <v>0</v>
      </c>
      <c r="H36" s="14">
        <f>0.001*10^(G36/10)</f>
        <v>1E-3</v>
      </c>
      <c r="I36" s="12">
        <v>2.27</v>
      </c>
      <c r="J36" s="12">
        <v>2.27</v>
      </c>
      <c r="K36" s="12">
        <v>2.2599999999999998</v>
      </c>
      <c r="L36" s="12">
        <v>2.2400000000000002</v>
      </c>
      <c r="N36" s="7">
        <f t="shared" si="13"/>
        <v>2.2599999999999998</v>
      </c>
      <c r="O36" s="7">
        <f t="shared" si="8"/>
        <v>50</v>
      </c>
      <c r="P36" s="7">
        <f t="shared" si="14"/>
        <v>100</v>
      </c>
      <c r="Q36" s="16">
        <f t="shared" si="9"/>
        <v>109.82000000000001</v>
      </c>
      <c r="R36" s="16">
        <f t="shared" si="10"/>
        <v>109.82000000000001</v>
      </c>
      <c r="S36" s="16">
        <f t="shared" si="11"/>
        <v>100.51</v>
      </c>
      <c r="T36" s="16">
        <f t="shared" si="12"/>
        <v>84.18</v>
      </c>
      <c r="AI36" t="s">
        <v>29</v>
      </c>
      <c r="AJ36" s="1">
        <v>2.4199999999999999E-2</v>
      </c>
      <c r="AK36" s="1">
        <v>2.1116000000000001</v>
      </c>
    </row>
    <row r="37" spans="2:37" x14ac:dyDescent="0.25">
      <c r="B37">
        <f t="shared" si="3"/>
        <v>79.338685765336677</v>
      </c>
      <c r="C37" s="1">
        <f t="shared" si="4"/>
        <v>51</v>
      </c>
      <c r="D37" s="8">
        <f>H37*10^(-E37/10)</f>
        <v>125.89254117941672</v>
      </c>
      <c r="E37" s="1">
        <v>-50</v>
      </c>
      <c r="F37">
        <f t="shared" si="6"/>
        <v>0.25089095358284319</v>
      </c>
      <c r="G37" s="1">
        <v>1</v>
      </c>
      <c r="H37" s="3">
        <f t="shared" si="7"/>
        <v>1.2589254117941673E-3</v>
      </c>
      <c r="I37" s="1">
        <v>2.2799999999999998</v>
      </c>
      <c r="J37" s="1">
        <v>2.29</v>
      </c>
      <c r="K37" s="1">
        <v>2.29</v>
      </c>
      <c r="L37" s="1">
        <v>2.27</v>
      </c>
      <c r="AI37" t="s">
        <v>30</v>
      </c>
      <c r="AJ37" s="1">
        <v>2.4199999999999999E-2</v>
      </c>
      <c r="AK37" s="1">
        <v>2.0924</v>
      </c>
    </row>
    <row r="38" spans="2:37" x14ac:dyDescent="0.25">
      <c r="B38">
        <f t="shared" si="3"/>
        <v>89.019469568772251</v>
      </c>
      <c r="C38" s="1">
        <f t="shared" si="4"/>
        <v>52</v>
      </c>
      <c r="D38" s="8">
        <f t="shared" si="5"/>
        <v>158.48931924611136</v>
      </c>
      <c r="E38" s="1">
        <v>-50</v>
      </c>
      <c r="F38">
        <f t="shared" si="6"/>
        <v>0.28150427993736737</v>
      </c>
      <c r="G38" s="1">
        <v>2</v>
      </c>
      <c r="H38" s="3">
        <f t="shared" si="7"/>
        <v>1.5848931924611136E-3</v>
      </c>
      <c r="I38" s="1">
        <v>2.3199999999999998</v>
      </c>
      <c r="J38" s="1">
        <v>2.3199999999999998</v>
      </c>
      <c r="K38" s="1">
        <v>2.31</v>
      </c>
      <c r="L38" s="1">
        <v>2.2799999999999998</v>
      </c>
      <c r="AI38" t="s">
        <v>31</v>
      </c>
      <c r="AJ38" s="8">
        <f>ROUND(AVERAGE(AJ34:AJ37),4)</f>
        <v>2.4199999999999999E-2</v>
      </c>
      <c r="AK38" s="8">
        <f>ROUND(AVERAGE(AK34:AK37),4)</f>
        <v>2.1097999999999999</v>
      </c>
    </row>
    <row r="39" spans="2:37" x14ac:dyDescent="0.25">
      <c r="B39">
        <f t="shared" si="3"/>
        <v>99.881487648334513</v>
      </c>
      <c r="C39" s="1">
        <f t="shared" si="4"/>
        <v>53</v>
      </c>
      <c r="D39" s="8">
        <f t="shared" si="5"/>
        <v>199.52623149688799</v>
      </c>
      <c r="E39" s="1">
        <v>-50</v>
      </c>
      <c r="F39">
        <f t="shared" si="6"/>
        <v>0.31585299705471215</v>
      </c>
      <c r="G39" s="1">
        <v>3</v>
      </c>
      <c r="H39" s="3">
        <f t="shared" si="7"/>
        <v>1.9952623149688798E-3</v>
      </c>
      <c r="I39" s="1">
        <v>2.35</v>
      </c>
      <c r="J39" s="1">
        <v>2.35</v>
      </c>
      <c r="K39" s="1">
        <v>2.34</v>
      </c>
      <c r="L39" s="1">
        <v>2.31</v>
      </c>
    </row>
    <row r="40" spans="2:37" x14ac:dyDescent="0.25">
      <c r="B40">
        <f t="shared" si="3"/>
        <v>112.06887238456495</v>
      </c>
      <c r="C40" s="1">
        <f t="shared" si="4"/>
        <v>54</v>
      </c>
      <c r="D40" s="8">
        <f t="shared" si="5"/>
        <v>251.18864315095809</v>
      </c>
      <c r="E40" s="1">
        <v>-50</v>
      </c>
      <c r="F40">
        <f t="shared" si="6"/>
        <v>0.35439289154197073</v>
      </c>
      <c r="G40" s="1">
        <v>4</v>
      </c>
      <c r="H40" s="3">
        <f t="shared" si="7"/>
        <v>2.5118864315095807E-3</v>
      </c>
      <c r="I40" s="1">
        <v>2.37</v>
      </c>
      <c r="J40" s="1">
        <v>2.37</v>
      </c>
      <c r="K40" s="1">
        <v>2.36</v>
      </c>
      <c r="L40" s="1">
        <v>2.34</v>
      </c>
      <c r="AI40" t="s">
        <v>32</v>
      </c>
    </row>
    <row r="41" spans="2:37" x14ac:dyDescent="0.25">
      <c r="B41">
        <f t="shared" si="3"/>
        <v>125.74334296829355</v>
      </c>
      <c r="C41" s="1">
        <f t="shared" si="4"/>
        <v>55</v>
      </c>
      <c r="D41" s="8">
        <f t="shared" si="5"/>
        <v>316.22776601683796</v>
      </c>
      <c r="E41" s="1">
        <v>-50</v>
      </c>
      <c r="F41">
        <f t="shared" si="6"/>
        <v>0.39763536438352531</v>
      </c>
      <c r="G41" s="1">
        <v>5</v>
      </c>
      <c r="H41" s="3">
        <f t="shared" si="7"/>
        <v>3.1622776601683794E-3</v>
      </c>
      <c r="I41" s="1">
        <v>2.39</v>
      </c>
      <c r="J41" s="1">
        <v>2.4</v>
      </c>
      <c r="K41" s="1">
        <v>2.39</v>
      </c>
      <c r="L41" s="1">
        <v>2.36</v>
      </c>
    </row>
    <row r="42" spans="2:37" x14ac:dyDescent="0.25">
      <c r="B42">
        <f t="shared" si="3"/>
        <v>141.08635131604638</v>
      </c>
      <c r="C42" s="1">
        <f t="shared" si="4"/>
        <v>56</v>
      </c>
      <c r="D42" s="8">
        <f t="shared" si="5"/>
        <v>398.10717055349727</v>
      </c>
      <c r="E42" s="1">
        <v>-50</v>
      </c>
      <c r="F42">
        <f t="shared" si="6"/>
        <v>0.44615421692140111</v>
      </c>
      <c r="G42" s="1">
        <v>6</v>
      </c>
      <c r="H42" s="3">
        <f t="shared" si="7"/>
        <v>3.9810717055349725E-3</v>
      </c>
      <c r="I42" s="1">
        <v>2.42</v>
      </c>
      <c r="J42" s="1">
        <v>2.4300000000000002</v>
      </c>
      <c r="K42" s="1">
        <v>2.41</v>
      </c>
      <c r="L42" s="1">
        <v>2.38</v>
      </c>
      <c r="AI42">
        <f>1/AJ38</f>
        <v>41.32231404958678</v>
      </c>
      <c r="AK42">
        <f>AK38/AJ38</f>
        <v>87.181818181818187</v>
      </c>
    </row>
    <row r="43" spans="2:37" x14ac:dyDescent="0.25">
      <c r="B43">
        <f t="shared" si="3"/>
        <v>158.30148982673416</v>
      </c>
      <c r="C43" s="1">
        <f t="shared" si="4"/>
        <v>57</v>
      </c>
      <c r="D43" s="8">
        <f t="shared" si="5"/>
        <v>501.18723362727229</v>
      </c>
      <c r="E43" s="1">
        <v>-50</v>
      </c>
      <c r="F43">
        <f t="shared" si="6"/>
        <v>0.5005932648504533</v>
      </c>
      <c r="G43" s="1">
        <v>7</v>
      </c>
      <c r="H43" s="3">
        <f t="shared" si="7"/>
        <v>5.0118723362727229E-3</v>
      </c>
      <c r="I43" s="1">
        <v>2.46</v>
      </c>
      <c r="J43" s="1">
        <v>2.4500000000000002</v>
      </c>
      <c r="K43" s="1">
        <v>2.4300000000000002</v>
      </c>
      <c r="L43" s="1">
        <v>2.41</v>
      </c>
      <c r="N43">
        <f>2*SQRT(2)*0.224</f>
        <v>0.63356767594314667</v>
      </c>
    </row>
    <row r="44" spans="2:37" x14ac:dyDescent="0.25">
      <c r="B44">
        <f t="shared" si="3"/>
        <v>177.61719292909027</v>
      </c>
      <c r="C44" s="1">
        <f t="shared" si="4"/>
        <v>58</v>
      </c>
      <c r="D44" s="8">
        <f t="shared" si="5"/>
        <v>630.95734448019346</v>
      </c>
      <c r="E44" s="1">
        <v>-50</v>
      </c>
      <c r="F44">
        <f t="shared" si="6"/>
        <v>0.56167488126147913</v>
      </c>
      <c r="G44" s="1">
        <v>8</v>
      </c>
      <c r="H44" s="3">
        <f t="shared" si="7"/>
        <v>6.3095734448019346E-3</v>
      </c>
      <c r="I44" s="1">
        <v>2.48</v>
      </c>
      <c r="J44" s="1">
        <v>2.4700000000000002</v>
      </c>
      <c r="K44" s="1">
        <v>2.4500000000000002</v>
      </c>
      <c r="L44" s="1">
        <v>2.4300000000000002</v>
      </c>
    </row>
    <row r="45" spans="2:37" x14ac:dyDescent="0.25">
      <c r="B45">
        <f t="shared" si="3"/>
        <v>199.2897682677515</v>
      </c>
      <c r="C45" s="1">
        <f t="shared" si="4"/>
        <v>59</v>
      </c>
      <c r="D45" s="8">
        <f t="shared" si="5"/>
        <v>794.32823472428174</v>
      </c>
      <c r="E45" s="1">
        <v>-50</v>
      </c>
      <c r="F45">
        <f t="shared" si="6"/>
        <v>0.63020958209324374</v>
      </c>
      <c r="G45" s="1">
        <v>9</v>
      </c>
      <c r="H45" s="3">
        <f t="shared" si="7"/>
        <v>7.9432823472428173E-3</v>
      </c>
      <c r="I45" s="1">
        <v>2.5</v>
      </c>
      <c r="J45" s="1">
        <v>2.4900000000000002</v>
      </c>
      <c r="K45" s="1">
        <v>2.4700000000000002</v>
      </c>
      <c r="L45" s="1">
        <v>2.4500000000000002</v>
      </c>
      <c r="R45">
        <f>(2000+1810)/2</f>
        <v>1905</v>
      </c>
      <c r="W45" s="1"/>
    </row>
    <row r="46" spans="2:37" x14ac:dyDescent="0.25">
      <c r="B46">
        <f t="shared" si="3"/>
        <v>223.60679774997897</v>
      </c>
      <c r="C46" s="1">
        <f t="shared" si="4"/>
        <v>60</v>
      </c>
      <c r="D46" s="8">
        <f t="shared" si="5"/>
        <v>1000</v>
      </c>
      <c r="E46" s="1">
        <v>-50</v>
      </c>
      <c r="F46">
        <f t="shared" si="6"/>
        <v>0.70710678118654757</v>
      </c>
      <c r="G46" s="1">
        <v>10</v>
      </c>
      <c r="H46" s="3">
        <f t="shared" si="7"/>
        <v>0.01</v>
      </c>
      <c r="I46" s="1">
        <v>2.5099999999999998</v>
      </c>
      <c r="J46" s="1">
        <v>2.5099999999999998</v>
      </c>
      <c r="K46" s="1">
        <v>2.4900000000000002</v>
      </c>
      <c r="L46" s="1">
        <v>2.4700000000000002</v>
      </c>
      <c r="W46" s="1"/>
    </row>
    <row r="47" spans="2:37" x14ac:dyDescent="0.25">
      <c r="B47">
        <f t="shared" si="3"/>
        <v>250.89095358284325</v>
      </c>
      <c r="C47" s="1">
        <f t="shared" si="4"/>
        <v>61.000000000000007</v>
      </c>
      <c r="D47" s="8">
        <f t="shared" si="5"/>
        <v>1258.925411794168</v>
      </c>
      <c r="E47" s="1">
        <v>-50</v>
      </c>
      <c r="F47">
        <f t="shared" si="6"/>
        <v>0.79338685765336692</v>
      </c>
      <c r="G47" s="1">
        <v>11</v>
      </c>
      <c r="H47" s="3">
        <f t="shared" si="7"/>
        <v>1.258925411794168E-2</v>
      </c>
      <c r="I47" s="1">
        <v>2.5299999999999998</v>
      </c>
      <c r="J47" s="1">
        <v>2.52</v>
      </c>
      <c r="K47" s="1">
        <v>2.52</v>
      </c>
      <c r="L47" s="1">
        <v>2.5</v>
      </c>
      <c r="W47" s="1"/>
    </row>
    <row r="48" spans="2:37" x14ac:dyDescent="0.25">
      <c r="B48">
        <f t="shared" si="3"/>
        <v>281.50427993736736</v>
      </c>
      <c r="C48" s="1">
        <f t="shared" si="4"/>
        <v>62</v>
      </c>
      <c r="D48" s="8">
        <f t="shared" si="5"/>
        <v>1584.8931924611138</v>
      </c>
      <c r="E48" s="1">
        <v>-50</v>
      </c>
      <c r="F48">
        <f t="shared" si="6"/>
        <v>0.89019469568772247</v>
      </c>
      <c r="G48" s="1">
        <v>12</v>
      </c>
      <c r="H48" s="3">
        <f t="shared" si="7"/>
        <v>1.5848931924611138E-2</v>
      </c>
      <c r="I48" s="1">
        <v>2.56</v>
      </c>
      <c r="J48" s="1">
        <v>2.5499999999999998</v>
      </c>
      <c r="K48" s="1">
        <v>2.54</v>
      </c>
      <c r="L48" s="1">
        <v>2.52</v>
      </c>
      <c r="W48" s="1"/>
    </row>
    <row r="49" spans="2:23" x14ac:dyDescent="0.25">
      <c r="B49">
        <f t="shared" si="3"/>
        <v>315.8529970547122</v>
      </c>
      <c r="C49" s="1">
        <f t="shared" si="4"/>
        <v>63</v>
      </c>
      <c r="D49" s="8">
        <f t="shared" si="5"/>
        <v>1995.2623149688807</v>
      </c>
      <c r="E49" s="1">
        <v>-50</v>
      </c>
      <c r="F49">
        <f t="shared" si="6"/>
        <v>0.99881487648334533</v>
      </c>
      <c r="G49" s="1">
        <v>13</v>
      </c>
      <c r="H49" s="3">
        <f t="shared" si="7"/>
        <v>1.9952623149688806E-2</v>
      </c>
      <c r="I49" s="1">
        <v>2.58</v>
      </c>
      <c r="J49" s="1">
        <v>2.57</v>
      </c>
      <c r="K49" s="1">
        <v>2.56</v>
      </c>
      <c r="L49" s="1">
        <v>2.54</v>
      </c>
      <c r="W49" s="1"/>
    </row>
    <row r="50" spans="2:23" x14ac:dyDescent="0.25">
      <c r="B50">
        <f t="shared" si="3"/>
        <v>354.39289154197064</v>
      </c>
      <c r="C50" s="1">
        <f t="shared" si="4"/>
        <v>63.999999999999993</v>
      </c>
      <c r="D50" s="8">
        <f t="shared" si="5"/>
        <v>2511.8864315095798</v>
      </c>
      <c r="E50" s="1">
        <v>-50</v>
      </c>
      <c r="F50">
        <f t="shared" si="6"/>
        <v>1.1206887238456493</v>
      </c>
      <c r="G50" s="1">
        <v>14</v>
      </c>
      <c r="H50" s="3">
        <f t="shared" si="7"/>
        <v>2.5118864315095798E-2</v>
      </c>
      <c r="I50" s="1">
        <v>2.6</v>
      </c>
      <c r="J50" s="1">
        <v>2.59</v>
      </c>
      <c r="K50" s="1">
        <v>2.58</v>
      </c>
      <c r="L50" s="1">
        <v>2.57</v>
      </c>
    </row>
    <row r="51" spans="2:23" x14ac:dyDescent="0.25">
      <c r="B51">
        <f t="shared" si="3"/>
        <v>397.63536438352537</v>
      </c>
      <c r="C51" s="1">
        <f t="shared" si="4"/>
        <v>65</v>
      </c>
      <c r="D51" s="8">
        <f t="shared" si="5"/>
        <v>3162.2776601683804</v>
      </c>
      <c r="E51" s="1">
        <v>-50</v>
      </c>
      <c r="F51">
        <f t="shared" si="6"/>
        <v>1.2574334296829357</v>
      </c>
      <c r="G51" s="1">
        <v>15</v>
      </c>
      <c r="H51" s="3">
        <f t="shared" si="7"/>
        <v>3.1622776601683805E-2</v>
      </c>
      <c r="I51" s="1">
        <v>2.61</v>
      </c>
      <c r="J51" s="1">
        <v>2.61</v>
      </c>
      <c r="K51" s="1">
        <v>2.6</v>
      </c>
      <c r="L51" s="1">
        <v>2.59</v>
      </c>
    </row>
    <row r="52" spans="2:23" x14ac:dyDescent="0.25">
      <c r="B52">
        <f t="shared" si="3"/>
        <v>446.15421692140126</v>
      </c>
      <c r="C52" s="1">
        <f t="shared" si="4"/>
        <v>66</v>
      </c>
      <c r="D52" s="8">
        <f t="shared" si="5"/>
        <v>3981.0717055349755</v>
      </c>
      <c r="E52" s="1">
        <v>-50</v>
      </c>
      <c r="F52">
        <f t="shared" si="6"/>
        <v>1.4108635131604643</v>
      </c>
      <c r="G52" s="1">
        <v>16</v>
      </c>
      <c r="H52" s="3">
        <f t="shared" si="7"/>
        <v>3.9810717055349755E-2</v>
      </c>
      <c r="I52" s="1">
        <v>2.61</v>
      </c>
      <c r="J52" s="1">
        <v>2.61</v>
      </c>
      <c r="K52" s="1">
        <v>2.62</v>
      </c>
      <c r="L52" s="1">
        <v>2.61</v>
      </c>
    </row>
    <row r="53" spans="2:23" x14ac:dyDescent="0.25">
      <c r="B53">
        <f t="shared" si="3"/>
        <v>500.59326485045341</v>
      </c>
      <c r="C53" s="1">
        <f t="shared" si="4"/>
        <v>67</v>
      </c>
      <c r="D53" s="8">
        <f t="shared" si="5"/>
        <v>5011.8723362727242</v>
      </c>
      <c r="E53" s="1">
        <v>-50</v>
      </c>
      <c r="F53">
        <f t="shared" si="6"/>
        <v>1.5830148982673415</v>
      </c>
      <c r="G53" s="1">
        <v>17</v>
      </c>
      <c r="H53" s="3">
        <f t="shared" si="7"/>
        <v>5.0118723362727241E-2</v>
      </c>
      <c r="I53" s="1">
        <v>2.61</v>
      </c>
      <c r="J53" s="1">
        <v>2.63</v>
      </c>
      <c r="K53" s="1">
        <v>2.63</v>
      </c>
      <c r="L53" s="1">
        <v>2.63</v>
      </c>
    </row>
    <row r="54" spans="2:23" x14ac:dyDescent="0.25">
      <c r="B54">
        <f t="shared" si="3"/>
        <v>561.6748812614793</v>
      </c>
      <c r="C54" s="1">
        <f t="shared" si="4"/>
        <v>68</v>
      </c>
      <c r="D54" s="8">
        <f t="shared" si="5"/>
        <v>6309.5734448019375</v>
      </c>
      <c r="E54" s="1">
        <v>-50</v>
      </c>
      <c r="F54">
        <f t="shared" si="6"/>
        <v>1.7761719292909031</v>
      </c>
      <c r="G54" s="1">
        <v>18</v>
      </c>
      <c r="H54" s="3">
        <f t="shared" si="7"/>
        <v>6.3095734448019372E-2</v>
      </c>
      <c r="I54" s="1">
        <v>2.61</v>
      </c>
      <c r="J54" s="1">
        <v>2.63</v>
      </c>
      <c r="K54" s="1"/>
      <c r="L54" s="1"/>
    </row>
    <row r="55" spans="2:23" x14ac:dyDescent="0.25">
      <c r="B55">
        <f t="shared" si="3"/>
        <v>630.20958209324374</v>
      </c>
      <c r="C55" s="1">
        <f t="shared" si="4"/>
        <v>69</v>
      </c>
      <c r="D55" s="8">
        <f t="shared" si="5"/>
        <v>7943.282347242819</v>
      </c>
      <c r="E55" s="1">
        <v>-50</v>
      </c>
      <c r="F55">
        <f t="shared" si="6"/>
        <v>1.9928976826775151</v>
      </c>
      <c r="G55" s="1">
        <v>19</v>
      </c>
      <c r="H55" s="3">
        <f t="shared" si="7"/>
        <v>7.9432823472428193E-2</v>
      </c>
      <c r="I55" s="1">
        <v>2.6</v>
      </c>
      <c r="J55" s="1">
        <v>2.62</v>
      </c>
      <c r="K55" s="1"/>
      <c r="L55" s="1"/>
    </row>
    <row r="56" spans="2:23" x14ac:dyDescent="0.25">
      <c r="B56">
        <f t="shared" si="3"/>
        <v>707.10678118654755</v>
      </c>
      <c r="C56" s="1">
        <f t="shared" si="4"/>
        <v>70</v>
      </c>
      <c r="D56" s="8">
        <f t="shared" si="5"/>
        <v>10000</v>
      </c>
      <c r="E56" s="1">
        <v>-50</v>
      </c>
      <c r="F56">
        <f t="shared" si="6"/>
        <v>2.2360679774997898</v>
      </c>
      <c r="G56" s="1">
        <v>20</v>
      </c>
      <c r="H56" s="3">
        <f t="shared" si="7"/>
        <v>0.1</v>
      </c>
      <c r="I56" s="1">
        <v>2.48</v>
      </c>
      <c r="J56" s="1">
        <v>2.5499999999999998</v>
      </c>
      <c r="K56" s="1"/>
      <c r="L56" s="1"/>
    </row>
    <row r="59" spans="2:23" x14ac:dyDescent="0.25">
      <c r="N59" s="10" t="s">
        <v>17</v>
      </c>
      <c r="O59" s="10"/>
      <c r="P59" s="10" t="s">
        <v>18</v>
      </c>
      <c r="Q59" s="10" t="s">
        <v>0</v>
      </c>
      <c r="R59" s="10" t="s">
        <v>1</v>
      </c>
      <c r="S59" s="10" t="s">
        <v>2</v>
      </c>
      <c r="T59" s="10" t="s">
        <v>3</v>
      </c>
    </row>
    <row r="60" spans="2:23" x14ac:dyDescent="0.25">
      <c r="N60" s="7">
        <f>I4</f>
        <v>0.97</v>
      </c>
      <c r="O60" s="7"/>
      <c r="P60" s="8">
        <f>ROUND(D4,2)</f>
        <v>0</v>
      </c>
      <c r="Q60" s="16">
        <f>ROUNDUP(0.0000002*EXP(8.8651*I60),2)</f>
        <v>0.01</v>
      </c>
      <c r="R60" s="16">
        <f t="shared" ref="R60:R92" si="15">ROUNDUP(0.0000002*EXP(8.8651*J60),2)</f>
        <v>0.01</v>
      </c>
      <c r="S60" s="16">
        <f t="shared" ref="S60:S92" si="16">ROUNDUP(0.0000002*EXP(8.8651*K60),2)</f>
        <v>0.01</v>
      </c>
      <c r="T60" s="16">
        <f t="shared" ref="T60:T92" si="17">ROUNDUP(0.0000002*EXP(8.8651*L60),2)</f>
        <v>0.01</v>
      </c>
    </row>
    <row r="61" spans="2:23" x14ac:dyDescent="0.25">
      <c r="N61" s="7">
        <f t="shared" ref="N61:N92" si="18">I5</f>
        <v>1.23</v>
      </c>
      <c r="O61" s="7"/>
      <c r="P61" s="8">
        <f t="shared" ref="P61:P92" si="19">ROUND(D5,2)</f>
        <v>0.01</v>
      </c>
      <c r="Q61" s="16">
        <f t="shared" ref="Q61:Q92" si="20">ROUNDUP(0.0000002*EXP(8.8651*I61),2)</f>
        <v>0.01</v>
      </c>
      <c r="R61" s="16">
        <f t="shared" si="15"/>
        <v>0.01</v>
      </c>
      <c r="S61" s="16">
        <f t="shared" si="16"/>
        <v>0.01</v>
      </c>
      <c r="T61" s="16">
        <f t="shared" si="17"/>
        <v>0.01</v>
      </c>
    </row>
    <row r="62" spans="2:23" x14ac:dyDescent="0.25">
      <c r="N62" s="7">
        <f t="shared" si="18"/>
        <v>1.5</v>
      </c>
      <c r="O62" s="7"/>
      <c r="P62" s="8">
        <f t="shared" si="19"/>
        <v>0.1</v>
      </c>
      <c r="Q62" s="16">
        <f t="shared" si="20"/>
        <v>0.01</v>
      </c>
      <c r="R62" s="16">
        <f t="shared" si="15"/>
        <v>0.01</v>
      </c>
      <c r="S62" s="16">
        <f t="shared" si="16"/>
        <v>0.01</v>
      </c>
      <c r="T62" s="16">
        <f t="shared" si="17"/>
        <v>0.01</v>
      </c>
    </row>
    <row r="63" spans="2:23" x14ac:dyDescent="0.25">
      <c r="N63" s="7">
        <f t="shared" si="18"/>
        <v>1.52</v>
      </c>
      <c r="O63" s="7"/>
      <c r="P63" s="8">
        <f t="shared" si="19"/>
        <v>0.13</v>
      </c>
      <c r="Q63" s="16">
        <f t="shared" si="20"/>
        <v>0.01</v>
      </c>
      <c r="R63" s="16">
        <f t="shared" si="15"/>
        <v>0.01</v>
      </c>
      <c r="S63" s="16">
        <f t="shared" si="16"/>
        <v>0.01</v>
      </c>
      <c r="T63" s="16">
        <f t="shared" si="17"/>
        <v>0.01</v>
      </c>
    </row>
    <row r="64" spans="2:23" x14ac:dyDescent="0.25">
      <c r="N64" s="7">
        <f t="shared" si="18"/>
        <v>1.54</v>
      </c>
      <c r="O64" s="7"/>
      <c r="P64" s="8">
        <f t="shared" si="19"/>
        <v>0.16</v>
      </c>
      <c r="Q64" s="16">
        <f t="shared" si="20"/>
        <v>0.01</v>
      </c>
      <c r="R64" s="16">
        <f t="shared" si="15"/>
        <v>0.01</v>
      </c>
      <c r="S64" s="16">
        <f t="shared" si="16"/>
        <v>0.01</v>
      </c>
      <c r="T64" s="16">
        <f t="shared" si="17"/>
        <v>0.01</v>
      </c>
    </row>
    <row r="65" spans="14:20" x14ac:dyDescent="0.25">
      <c r="N65" s="7">
        <f t="shared" si="18"/>
        <v>1.57</v>
      </c>
      <c r="O65" s="7"/>
      <c r="P65" s="8">
        <f t="shared" si="19"/>
        <v>0.2</v>
      </c>
      <c r="Q65" s="16">
        <f t="shared" si="20"/>
        <v>0.01</v>
      </c>
      <c r="R65" s="16">
        <f t="shared" si="15"/>
        <v>0.01</v>
      </c>
      <c r="S65" s="16">
        <f t="shared" si="16"/>
        <v>0.01</v>
      </c>
      <c r="T65" s="16">
        <f t="shared" si="17"/>
        <v>0.01</v>
      </c>
    </row>
    <row r="66" spans="14:20" x14ac:dyDescent="0.25">
      <c r="N66" s="7">
        <f t="shared" si="18"/>
        <v>1.6</v>
      </c>
      <c r="O66" s="7"/>
      <c r="P66" s="8">
        <f t="shared" si="19"/>
        <v>0.25</v>
      </c>
      <c r="Q66" s="16">
        <f t="shared" si="20"/>
        <v>0.01</v>
      </c>
      <c r="R66" s="16">
        <f t="shared" si="15"/>
        <v>0.01</v>
      </c>
      <c r="S66" s="16">
        <f t="shared" si="16"/>
        <v>0.01</v>
      </c>
      <c r="T66" s="16">
        <f t="shared" si="17"/>
        <v>0.01</v>
      </c>
    </row>
    <row r="67" spans="14:20" x14ac:dyDescent="0.25">
      <c r="N67" s="7">
        <f t="shared" si="18"/>
        <v>1.62</v>
      </c>
      <c r="O67" s="7"/>
      <c r="P67" s="8">
        <f t="shared" si="19"/>
        <v>0.32</v>
      </c>
      <c r="Q67" s="16">
        <f t="shared" si="20"/>
        <v>0.01</v>
      </c>
      <c r="R67" s="16">
        <f t="shared" si="15"/>
        <v>0.01</v>
      </c>
      <c r="S67" s="16">
        <f t="shared" si="16"/>
        <v>0.01</v>
      </c>
      <c r="T67" s="16">
        <f t="shared" si="17"/>
        <v>0.01</v>
      </c>
    </row>
    <row r="68" spans="14:20" x14ac:dyDescent="0.25">
      <c r="N68" s="7">
        <f t="shared" si="18"/>
        <v>1.65</v>
      </c>
      <c r="O68" s="7"/>
      <c r="P68" s="8">
        <f t="shared" si="19"/>
        <v>0.4</v>
      </c>
      <c r="Q68" s="16">
        <f t="shared" si="20"/>
        <v>0.01</v>
      </c>
      <c r="R68" s="16">
        <f t="shared" si="15"/>
        <v>0.01</v>
      </c>
      <c r="S68" s="16">
        <f t="shared" si="16"/>
        <v>0.01</v>
      </c>
      <c r="T68" s="16">
        <f t="shared" si="17"/>
        <v>0.01</v>
      </c>
    </row>
    <row r="69" spans="14:20" x14ac:dyDescent="0.25">
      <c r="N69" s="7">
        <f t="shared" si="18"/>
        <v>1.68</v>
      </c>
      <c r="O69" s="7"/>
      <c r="P69" s="8">
        <f t="shared" si="19"/>
        <v>0.5</v>
      </c>
      <c r="Q69" s="16">
        <f t="shared" si="20"/>
        <v>0.01</v>
      </c>
      <c r="R69" s="16">
        <f t="shared" si="15"/>
        <v>0.01</v>
      </c>
      <c r="S69" s="16">
        <f t="shared" si="16"/>
        <v>0.01</v>
      </c>
      <c r="T69" s="16">
        <f t="shared" si="17"/>
        <v>0.01</v>
      </c>
    </row>
    <row r="70" spans="14:20" x14ac:dyDescent="0.25">
      <c r="N70" s="7">
        <f t="shared" si="18"/>
        <v>1.71</v>
      </c>
      <c r="O70" s="7"/>
      <c r="P70" s="8">
        <f t="shared" si="19"/>
        <v>0.63</v>
      </c>
      <c r="Q70" s="16">
        <f t="shared" si="20"/>
        <v>0.01</v>
      </c>
      <c r="R70" s="16">
        <f t="shared" si="15"/>
        <v>0.01</v>
      </c>
      <c r="S70" s="16">
        <f t="shared" si="16"/>
        <v>0.01</v>
      </c>
      <c r="T70" s="16">
        <f t="shared" si="17"/>
        <v>0.01</v>
      </c>
    </row>
    <row r="71" spans="14:20" x14ac:dyDescent="0.25">
      <c r="N71" s="7">
        <f t="shared" si="18"/>
        <v>1.73</v>
      </c>
      <c r="O71" s="7"/>
      <c r="P71" s="8">
        <f t="shared" si="19"/>
        <v>0.79</v>
      </c>
      <c r="Q71" s="16">
        <f t="shared" si="20"/>
        <v>0.01</v>
      </c>
      <c r="R71" s="16">
        <f t="shared" si="15"/>
        <v>0.01</v>
      </c>
      <c r="S71" s="16">
        <f t="shared" si="16"/>
        <v>0.01</v>
      </c>
      <c r="T71" s="16">
        <f t="shared" si="17"/>
        <v>0.01</v>
      </c>
    </row>
    <row r="72" spans="14:20" x14ac:dyDescent="0.25">
      <c r="N72" s="7">
        <f t="shared" si="18"/>
        <v>1.76</v>
      </c>
      <c r="O72" s="7"/>
      <c r="P72" s="8">
        <f t="shared" si="19"/>
        <v>1</v>
      </c>
      <c r="Q72" s="16">
        <f t="shared" si="20"/>
        <v>0.01</v>
      </c>
      <c r="R72" s="16">
        <f t="shared" si="15"/>
        <v>0.01</v>
      </c>
      <c r="S72" s="16">
        <f t="shared" si="16"/>
        <v>0.01</v>
      </c>
      <c r="T72" s="16">
        <f t="shared" si="17"/>
        <v>0.01</v>
      </c>
    </row>
    <row r="73" spans="14:20" x14ac:dyDescent="0.25">
      <c r="N73" s="7">
        <f t="shared" si="18"/>
        <v>1.79</v>
      </c>
      <c r="O73" s="7"/>
      <c r="P73" s="8">
        <f t="shared" si="19"/>
        <v>1.26</v>
      </c>
      <c r="Q73" s="16">
        <f t="shared" si="20"/>
        <v>0.01</v>
      </c>
      <c r="R73" s="16">
        <f t="shared" si="15"/>
        <v>0.01</v>
      </c>
      <c r="S73" s="16">
        <f t="shared" si="16"/>
        <v>0.01</v>
      </c>
      <c r="T73" s="16">
        <f t="shared" si="17"/>
        <v>0.01</v>
      </c>
    </row>
    <row r="74" spans="14:20" x14ac:dyDescent="0.25">
      <c r="N74" s="7">
        <f t="shared" si="18"/>
        <v>1.81</v>
      </c>
      <c r="O74" s="7"/>
      <c r="P74" s="8">
        <f t="shared" si="19"/>
        <v>1.58</v>
      </c>
      <c r="Q74" s="16">
        <f t="shared" si="20"/>
        <v>0.01</v>
      </c>
      <c r="R74" s="16">
        <f t="shared" si="15"/>
        <v>0.01</v>
      </c>
      <c r="S74" s="16">
        <f t="shared" si="16"/>
        <v>0.01</v>
      </c>
      <c r="T74" s="16">
        <f t="shared" si="17"/>
        <v>0.01</v>
      </c>
    </row>
    <row r="75" spans="14:20" x14ac:dyDescent="0.25">
      <c r="N75" s="7">
        <f t="shared" si="18"/>
        <v>1.83</v>
      </c>
      <c r="O75" s="7"/>
      <c r="P75" s="8">
        <f t="shared" si="19"/>
        <v>2</v>
      </c>
      <c r="Q75" s="16">
        <f t="shared" si="20"/>
        <v>0.01</v>
      </c>
      <c r="R75" s="16">
        <f t="shared" si="15"/>
        <v>0.01</v>
      </c>
      <c r="S75" s="16">
        <f t="shared" si="16"/>
        <v>0.01</v>
      </c>
      <c r="T75" s="16">
        <f t="shared" si="17"/>
        <v>0.01</v>
      </c>
    </row>
    <row r="76" spans="14:20" x14ac:dyDescent="0.25">
      <c r="N76" s="7">
        <f t="shared" si="18"/>
        <v>1.86</v>
      </c>
      <c r="O76" s="7"/>
      <c r="P76" s="8">
        <f t="shared" si="19"/>
        <v>2.5099999999999998</v>
      </c>
      <c r="Q76" s="16">
        <f t="shared" si="20"/>
        <v>0.01</v>
      </c>
      <c r="R76" s="16">
        <f t="shared" si="15"/>
        <v>0.01</v>
      </c>
      <c r="S76" s="16">
        <f t="shared" si="16"/>
        <v>0.01</v>
      </c>
      <c r="T76" s="16">
        <f t="shared" si="17"/>
        <v>0.01</v>
      </c>
    </row>
    <row r="77" spans="14:20" x14ac:dyDescent="0.25">
      <c r="N77" s="7">
        <f t="shared" si="18"/>
        <v>1.89</v>
      </c>
      <c r="O77" s="7"/>
      <c r="P77" s="8">
        <f t="shared" si="19"/>
        <v>3.16</v>
      </c>
      <c r="Q77" s="16">
        <f t="shared" si="20"/>
        <v>0.01</v>
      </c>
      <c r="R77" s="16">
        <f t="shared" si="15"/>
        <v>0.01</v>
      </c>
      <c r="S77" s="16">
        <f t="shared" si="16"/>
        <v>0.01</v>
      </c>
      <c r="T77" s="16">
        <f t="shared" si="17"/>
        <v>0.01</v>
      </c>
    </row>
    <row r="78" spans="14:20" x14ac:dyDescent="0.25">
      <c r="N78" s="7">
        <f t="shared" si="18"/>
        <v>1.91</v>
      </c>
      <c r="O78" s="7"/>
      <c r="P78" s="8">
        <f t="shared" si="19"/>
        <v>3.98</v>
      </c>
      <c r="Q78" s="16">
        <f t="shared" si="20"/>
        <v>0.01</v>
      </c>
      <c r="R78" s="16">
        <f t="shared" si="15"/>
        <v>0.01</v>
      </c>
      <c r="S78" s="16">
        <f t="shared" si="16"/>
        <v>0.01</v>
      </c>
      <c r="T78" s="16">
        <f t="shared" si="17"/>
        <v>0.01</v>
      </c>
    </row>
    <row r="79" spans="14:20" x14ac:dyDescent="0.25">
      <c r="N79" s="7">
        <f t="shared" si="18"/>
        <v>1.93</v>
      </c>
      <c r="O79" s="7"/>
      <c r="P79" s="8">
        <f t="shared" si="19"/>
        <v>5.01</v>
      </c>
      <c r="Q79" s="16">
        <f t="shared" si="20"/>
        <v>0.01</v>
      </c>
      <c r="R79" s="16">
        <f t="shared" si="15"/>
        <v>0.01</v>
      </c>
      <c r="S79" s="16">
        <f t="shared" si="16"/>
        <v>0.01</v>
      </c>
      <c r="T79" s="16">
        <f t="shared" si="17"/>
        <v>0.01</v>
      </c>
    </row>
    <row r="80" spans="14:20" x14ac:dyDescent="0.25">
      <c r="N80" s="7">
        <f t="shared" si="18"/>
        <v>1.96</v>
      </c>
      <c r="O80" s="7"/>
      <c r="P80" s="8">
        <f t="shared" si="19"/>
        <v>6.31</v>
      </c>
      <c r="Q80" s="16">
        <f t="shared" si="20"/>
        <v>0.01</v>
      </c>
      <c r="R80" s="16">
        <f t="shared" si="15"/>
        <v>0.01</v>
      </c>
      <c r="S80" s="16">
        <f t="shared" si="16"/>
        <v>0.01</v>
      </c>
      <c r="T80" s="16">
        <f t="shared" si="17"/>
        <v>0.01</v>
      </c>
    </row>
    <row r="81" spans="14:20" x14ac:dyDescent="0.25">
      <c r="N81" s="7">
        <f t="shared" si="18"/>
        <v>1.99</v>
      </c>
      <c r="O81" s="7"/>
      <c r="P81" s="8">
        <f t="shared" si="19"/>
        <v>7.94</v>
      </c>
      <c r="Q81" s="16">
        <f t="shared" si="20"/>
        <v>0.01</v>
      </c>
      <c r="R81" s="16">
        <f t="shared" si="15"/>
        <v>0.01</v>
      </c>
      <c r="S81" s="16">
        <f t="shared" si="16"/>
        <v>0.01</v>
      </c>
      <c r="T81" s="16">
        <f t="shared" si="17"/>
        <v>0.01</v>
      </c>
    </row>
    <row r="82" spans="14:20" x14ac:dyDescent="0.25">
      <c r="N82" s="7">
        <f t="shared" si="18"/>
        <v>2.0099999999999998</v>
      </c>
      <c r="O82" s="7"/>
      <c r="P82" s="8">
        <f t="shared" si="19"/>
        <v>10</v>
      </c>
      <c r="Q82" s="16">
        <f t="shared" si="20"/>
        <v>0.01</v>
      </c>
      <c r="R82" s="16">
        <f t="shared" si="15"/>
        <v>0.01</v>
      </c>
      <c r="S82" s="16">
        <f t="shared" si="16"/>
        <v>0.01</v>
      </c>
      <c r="T82" s="16">
        <f t="shared" si="17"/>
        <v>0.01</v>
      </c>
    </row>
    <row r="83" spans="14:20" x14ac:dyDescent="0.25">
      <c r="N83" s="7">
        <f t="shared" si="18"/>
        <v>2.04</v>
      </c>
      <c r="O83" s="7"/>
      <c r="P83" s="8">
        <f t="shared" si="19"/>
        <v>12.59</v>
      </c>
      <c r="Q83" s="16">
        <f t="shared" si="20"/>
        <v>0.01</v>
      </c>
      <c r="R83" s="16">
        <f t="shared" si="15"/>
        <v>0.01</v>
      </c>
      <c r="S83" s="16">
        <f t="shared" si="16"/>
        <v>0.01</v>
      </c>
      <c r="T83" s="16">
        <f t="shared" si="17"/>
        <v>0.01</v>
      </c>
    </row>
    <row r="84" spans="14:20" x14ac:dyDescent="0.25">
      <c r="N84" s="7">
        <f t="shared" si="18"/>
        <v>2.0699999999999998</v>
      </c>
      <c r="O84" s="7"/>
      <c r="P84" s="8">
        <f t="shared" si="19"/>
        <v>15.85</v>
      </c>
      <c r="Q84" s="16">
        <f t="shared" si="20"/>
        <v>0.01</v>
      </c>
      <c r="R84" s="16">
        <f t="shared" si="15"/>
        <v>0.01</v>
      </c>
      <c r="S84" s="16">
        <f t="shared" si="16"/>
        <v>0.01</v>
      </c>
      <c r="T84" s="16">
        <f t="shared" si="17"/>
        <v>0.01</v>
      </c>
    </row>
    <row r="85" spans="14:20" x14ac:dyDescent="0.25">
      <c r="N85" s="7">
        <f t="shared" si="18"/>
        <v>2.1</v>
      </c>
      <c r="O85" s="7"/>
      <c r="P85" s="8">
        <f t="shared" si="19"/>
        <v>19.95</v>
      </c>
      <c r="Q85" s="16">
        <f t="shared" si="20"/>
        <v>0.01</v>
      </c>
      <c r="R85" s="16">
        <f t="shared" si="15"/>
        <v>0.01</v>
      </c>
      <c r="S85" s="16">
        <f t="shared" si="16"/>
        <v>0.01</v>
      </c>
      <c r="T85" s="16">
        <f t="shared" si="17"/>
        <v>0.01</v>
      </c>
    </row>
    <row r="86" spans="14:20" x14ac:dyDescent="0.25">
      <c r="N86" s="7">
        <f t="shared" si="18"/>
        <v>2.12</v>
      </c>
      <c r="O86" s="7"/>
      <c r="P86" s="8">
        <f t="shared" si="19"/>
        <v>25.12</v>
      </c>
      <c r="Q86" s="16">
        <f t="shared" si="20"/>
        <v>0.01</v>
      </c>
      <c r="R86" s="16">
        <f t="shared" si="15"/>
        <v>0.01</v>
      </c>
      <c r="S86" s="16">
        <f t="shared" si="16"/>
        <v>0.01</v>
      </c>
      <c r="T86" s="16">
        <f t="shared" si="17"/>
        <v>0.01</v>
      </c>
    </row>
    <row r="87" spans="14:20" x14ac:dyDescent="0.25">
      <c r="N87" s="7">
        <f t="shared" si="18"/>
        <v>2.15</v>
      </c>
      <c r="O87" s="7"/>
      <c r="P87" s="8">
        <f t="shared" si="19"/>
        <v>31.62</v>
      </c>
      <c r="Q87" s="16">
        <f t="shared" si="20"/>
        <v>0.01</v>
      </c>
      <c r="R87" s="16">
        <f t="shared" si="15"/>
        <v>0.01</v>
      </c>
      <c r="S87" s="16">
        <f t="shared" si="16"/>
        <v>0.01</v>
      </c>
      <c r="T87" s="16">
        <f t="shared" si="17"/>
        <v>0.01</v>
      </c>
    </row>
    <row r="88" spans="14:20" x14ac:dyDescent="0.25">
      <c r="N88" s="7">
        <f t="shared" si="18"/>
        <v>2.17</v>
      </c>
      <c r="O88" s="7"/>
      <c r="P88" s="8">
        <f t="shared" si="19"/>
        <v>39.81</v>
      </c>
      <c r="Q88" s="16">
        <f t="shared" si="20"/>
        <v>0.01</v>
      </c>
      <c r="R88" s="16">
        <f t="shared" si="15"/>
        <v>0.01</v>
      </c>
      <c r="S88" s="16">
        <f t="shared" si="16"/>
        <v>0.01</v>
      </c>
      <c r="T88" s="16">
        <f t="shared" si="17"/>
        <v>0.01</v>
      </c>
    </row>
    <row r="89" spans="14:20" x14ac:dyDescent="0.25">
      <c r="N89" s="7">
        <f t="shared" si="18"/>
        <v>2.2000000000000002</v>
      </c>
      <c r="O89" s="7"/>
      <c r="P89" s="8">
        <f t="shared" si="19"/>
        <v>50.12</v>
      </c>
      <c r="Q89" s="16">
        <f t="shared" si="20"/>
        <v>0.01</v>
      </c>
      <c r="R89" s="16">
        <f t="shared" si="15"/>
        <v>0.01</v>
      </c>
      <c r="S89" s="16">
        <f t="shared" si="16"/>
        <v>0.01</v>
      </c>
      <c r="T89" s="16">
        <f t="shared" si="17"/>
        <v>0.01</v>
      </c>
    </row>
    <row r="90" spans="14:20" x14ac:dyDescent="0.25">
      <c r="N90" s="7">
        <f t="shared" si="18"/>
        <v>2.2200000000000002</v>
      </c>
      <c r="O90" s="7"/>
      <c r="P90" s="8">
        <f t="shared" si="19"/>
        <v>63.1</v>
      </c>
      <c r="Q90" s="16">
        <f t="shared" si="20"/>
        <v>0.01</v>
      </c>
      <c r="R90" s="16">
        <f t="shared" si="15"/>
        <v>0.01</v>
      </c>
      <c r="S90" s="16">
        <f t="shared" si="16"/>
        <v>0.01</v>
      </c>
      <c r="T90" s="16">
        <f t="shared" si="17"/>
        <v>0.01</v>
      </c>
    </row>
    <row r="91" spans="14:20" x14ac:dyDescent="0.25">
      <c r="N91" s="7">
        <f t="shared" si="18"/>
        <v>2.25</v>
      </c>
      <c r="O91" s="7"/>
      <c r="P91" s="8">
        <f t="shared" si="19"/>
        <v>79.430000000000007</v>
      </c>
      <c r="Q91" s="16">
        <f t="shared" si="20"/>
        <v>0.01</v>
      </c>
      <c r="R91" s="16">
        <f t="shared" si="15"/>
        <v>0.01</v>
      </c>
      <c r="S91" s="16">
        <f t="shared" si="16"/>
        <v>0.01</v>
      </c>
      <c r="T91" s="16">
        <f t="shared" si="17"/>
        <v>0.01</v>
      </c>
    </row>
    <row r="92" spans="14:20" x14ac:dyDescent="0.25">
      <c r="N92" s="7">
        <f t="shared" si="18"/>
        <v>2.27</v>
      </c>
      <c r="O92" s="7"/>
      <c r="P92" s="8">
        <f t="shared" si="19"/>
        <v>100</v>
      </c>
      <c r="Q92" s="16">
        <f t="shared" si="20"/>
        <v>0.01</v>
      </c>
      <c r="R92" s="16">
        <f t="shared" si="15"/>
        <v>0.01</v>
      </c>
      <c r="S92" s="16">
        <f t="shared" si="16"/>
        <v>0.01</v>
      </c>
      <c r="T92" s="16">
        <f t="shared" si="17"/>
        <v>0.01</v>
      </c>
    </row>
  </sheetData>
  <mergeCells count="7">
    <mergeCell ref="C2:D2"/>
    <mergeCell ref="G2:H2"/>
    <mergeCell ref="I2:L2"/>
    <mergeCell ref="Q2:S2"/>
    <mergeCell ref="AJ32:AK32"/>
    <mergeCell ref="AK6:AN6"/>
    <mergeCell ref="AI32:AI3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494B9-5C3B-4B22-9674-B62C1EFB9355}">
  <dimension ref="A2:AH70"/>
  <sheetViews>
    <sheetView workbookViewId="0">
      <selection activeCell="A16" sqref="A16:XFD16"/>
    </sheetView>
  </sheetViews>
  <sheetFormatPr defaultRowHeight="15" x14ac:dyDescent="0.25"/>
  <cols>
    <col min="3" max="3" width="15.140625" customWidth="1"/>
    <col min="4" max="4" width="16.7109375" customWidth="1"/>
    <col min="5" max="5" width="11.85546875" customWidth="1"/>
    <col min="6" max="6" width="13.140625" customWidth="1"/>
    <col min="7" max="7" width="16.28515625" customWidth="1"/>
    <col min="8" max="8" width="12.7109375" customWidth="1"/>
    <col min="9" max="9" width="15" customWidth="1"/>
    <col min="10" max="10" width="15.7109375" customWidth="1"/>
    <col min="11" max="12" width="11.85546875" customWidth="1"/>
    <col min="13" max="13" width="11.7109375" bestFit="1" customWidth="1"/>
    <col min="14" max="14" width="11.7109375" customWidth="1"/>
    <col min="15" max="15" width="11.85546875" customWidth="1"/>
    <col min="24" max="24" width="14.7109375" customWidth="1"/>
    <col min="27" max="27" width="10.85546875" customWidth="1"/>
  </cols>
  <sheetData>
    <row r="2" spans="3:6" x14ac:dyDescent="0.25">
      <c r="C2" t="s">
        <v>51</v>
      </c>
    </row>
    <row r="4" spans="3:6" x14ac:dyDescent="0.25">
      <c r="C4" t="s">
        <v>48</v>
      </c>
    </row>
    <row r="5" spans="3:6" x14ac:dyDescent="0.25">
      <c r="C5" s="43" t="s">
        <v>33</v>
      </c>
      <c r="D5" s="43" t="s">
        <v>46</v>
      </c>
      <c r="E5" s="43"/>
      <c r="F5" s="43"/>
    </row>
    <row r="6" spans="3:6" x14ac:dyDescent="0.25">
      <c r="C6" s="43"/>
      <c r="D6" s="23" t="s">
        <v>44</v>
      </c>
      <c r="E6" s="9" t="s">
        <v>45</v>
      </c>
      <c r="F6" s="9" t="s">
        <v>34</v>
      </c>
    </row>
    <row r="7" spans="3:6" x14ac:dyDescent="0.25">
      <c r="C7" s="1" t="s">
        <v>35</v>
      </c>
      <c r="D7" s="20">
        <v>1810</v>
      </c>
      <c r="E7" s="20">
        <v>2000</v>
      </c>
      <c r="F7" s="24">
        <f>AVERAGE(D7:E7)</f>
        <v>1905</v>
      </c>
    </row>
    <row r="8" spans="3:6" x14ac:dyDescent="0.25">
      <c r="C8" s="1" t="s">
        <v>36</v>
      </c>
      <c r="D8" s="20">
        <v>3500</v>
      </c>
      <c r="E8" s="20">
        <v>3800</v>
      </c>
      <c r="F8" s="24">
        <f t="shared" ref="F8:F17" si="0">AVERAGE(D8:E8)</f>
        <v>3650</v>
      </c>
    </row>
    <row r="9" spans="3:6" x14ac:dyDescent="0.25">
      <c r="C9" s="1" t="s">
        <v>47</v>
      </c>
      <c r="D9" s="20">
        <v>5351.5</v>
      </c>
      <c r="E9" s="20">
        <v>5365.5</v>
      </c>
      <c r="F9" s="24">
        <f t="shared" si="0"/>
        <v>5358.5</v>
      </c>
    </row>
    <row r="10" spans="3:6" x14ac:dyDescent="0.25">
      <c r="C10" s="1" t="s">
        <v>37</v>
      </c>
      <c r="D10" s="20">
        <v>7000</v>
      </c>
      <c r="E10" s="20">
        <v>7200</v>
      </c>
      <c r="F10" s="24">
        <f t="shared" si="0"/>
        <v>7100</v>
      </c>
    </row>
    <row r="11" spans="3:6" x14ac:dyDescent="0.25">
      <c r="C11" s="1" t="s">
        <v>112</v>
      </c>
      <c r="D11" s="20">
        <v>10100</v>
      </c>
      <c r="E11" s="20">
        <v>10150</v>
      </c>
      <c r="F11" s="24">
        <f t="shared" si="0"/>
        <v>10125</v>
      </c>
    </row>
    <row r="12" spans="3:6" x14ac:dyDescent="0.25">
      <c r="C12" s="1" t="s">
        <v>38</v>
      </c>
      <c r="D12" s="20">
        <v>14000</v>
      </c>
      <c r="E12" s="20">
        <v>14350</v>
      </c>
      <c r="F12" s="24">
        <f t="shared" si="0"/>
        <v>14175</v>
      </c>
    </row>
    <row r="13" spans="3:6" x14ac:dyDescent="0.25">
      <c r="C13" s="1" t="s">
        <v>39</v>
      </c>
      <c r="D13" s="20">
        <v>18068</v>
      </c>
      <c r="E13" s="20">
        <v>18168</v>
      </c>
      <c r="F13" s="24">
        <f t="shared" si="0"/>
        <v>18118</v>
      </c>
    </row>
    <row r="14" spans="3:6" x14ac:dyDescent="0.25">
      <c r="C14" s="1" t="s">
        <v>40</v>
      </c>
      <c r="D14" s="20">
        <v>21000</v>
      </c>
      <c r="E14" s="20">
        <v>21450</v>
      </c>
      <c r="F14" s="24">
        <f t="shared" si="0"/>
        <v>21225</v>
      </c>
    </row>
    <row r="15" spans="3:6" x14ac:dyDescent="0.25">
      <c r="C15" s="1" t="s">
        <v>41</v>
      </c>
      <c r="D15" s="20">
        <v>24890</v>
      </c>
      <c r="E15" s="20">
        <v>24990</v>
      </c>
      <c r="F15" s="24">
        <f t="shared" si="0"/>
        <v>24940</v>
      </c>
    </row>
    <row r="16" spans="3:6" x14ac:dyDescent="0.25">
      <c r="C16" s="1" t="s">
        <v>42</v>
      </c>
      <c r="D16" s="20">
        <v>28000</v>
      </c>
      <c r="E16" s="20">
        <v>29700</v>
      </c>
      <c r="F16" s="24">
        <f t="shared" si="0"/>
        <v>28850</v>
      </c>
    </row>
    <row r="17" spans="2:34" x14ac:dyDescent="0.25">
      <c r="C17" s="1" t="s">
        <v>43</v>
      </c>
      <c r="D17" s="20">
        <v>50000</v>
      </c>
      <c r="E17" s="20">
        <v>52000</v>
      </c>
      <c r="F17" s="24">
        <f t="shared" si="0"/>
        <v>51000</v>
      </c>
    </row>
    <row r="19" spans="2:34" x14ac:dyDescent="0.25">
      <c r="B19" s="2"/>
      <c r="C19" s="2" t="s">
        <v>52</v>
      </c>
    </row>
    <row r="20" spans="2:34" x14ac:dyDescent="0.25">
      <c r="X20" t="s">
        <v>84</v>
      </c>
    </row>
    <row r="21" spans="2:34" x14ac:dyDescent="0.25">
      <c r="C21" s="41" t="s">
        <v>50</v>
      </c>
      <c r="D21" s="44" t="s">
        <v>49</v>
      </c>
      <c r="E21" s="44"/>
      <c r="F21" s="44"/>
      <c r="G21" s="44"/>
      <c r="H21" s="44"/>
      <c r="I21" s="44"/>
      <c r="J21" s="44"/>
      <c r="K21" s="44"/>
      <c r="L21" s="44"/>
      <c r="M21" s="44"/>
      <c r="N21" s="26"/>
      <c r="X21" s="41" t="s">
        <v>20</v>
      </c>
      <c r="Y21" s="41" t="s">
        <v>19</v>
      </c>
      <c r="Z21" s="40" t="s">
        <v>85</v>
      </c>
      <c r="AA21" s="40" t="s">
        <v>76</v>
      </c>
      <c r="AB21" s="34" t="s">
        <v>49</v>
      </c>
      <c r="AC21" s="35"/>
      <c r="AD21" s="35"/>
      <c r="AE21" s="35"/>
      <c r="AF21" s="35"/>
      <c r="AG21" s="35"/>
      <c r="AH21" s="35"/>
    </row>
    <row r="22" spans="2:34" x14ac:dyDescent="0.25">
      <c r="C22" s="41"/>
      <c r="D22" s="25">
        <v>1905</v>
      </c>
      <c r="E22" s="25">
        <v>3650</v>
      </c>
      <c r="F22" s="25">
        <v>5358.5</v>
      </c>
      <c r="G22" s="25">
        <v>7100</v>
      </c>
      <c r="H22" s="25">
        <v>14175</v>
      </c>
      <c r="I22" s="25">
        <v>18118</v>
      </c>
      <c r="J22" s="25">
        <v>21225</v>
      </c>
      <c r="K22" s="25">
        <v>24940</v>
      </c>
      <c r="L22" s="25">
        <v>28850</v>
      </c>
      <c r="M22" s="25">
        <v>51000</v>
      </c>
      <c r="N22" s="25"/>
      <c r="X22" s="41"/>
      <c r="Y22" s="41"/>
      <c r="Z22" s="40"/>
      <c r="AA22" s="40"/>
      <c r="AB22" s="25">
        <v>3650</v>
      </c>
      <c r="AC22" s="24"/>
      <c r="AD22" s="24"/>
      <c r="AE22" s="24"/>
      <c r="AF22" s="24"/>
      <c r="AG22" s="24"/>
      <c r="AH22" s="24"/>
    </row>
    <row r="23" spans="2:34" x14ac:dyDescent="0.25">
      <c r="C23" s="1">
        <v>-30</v>
      </c>
      <c r="D23">
        <v>1.3919999999999999</v>
      </c>
      <c r="E23" s="1">
        <v>1.3919999999999999</v>
      </c>
      <c r="F23">
        <v>1.3919999999999999</v>
      </c>
      <c r="G23">
        <v>1.3879999999999999</v>
      </c>
      <c r="H23">
        <v>1.3839999999999999</v>
      </c>
      <c r="I23">
        <v>1.38</v>
      </c>
      <c r="J23">
        <v>1.38</v>
      </c>
      <c r="K23">
        <v>1.3759999999999999</v>
      </c>
      <c r="L23">
        <v>1.3680000000000001</v>
      </c>
      <c r="M23">
        <v>1.3280000000000001</v>
      </c>
      <c r="X23" s="1">
        <v>5</v>
      </c>
      <c r="Y23" s="7">
        <f>10*LOG(X23/0.001)</f>
        <v>36.989700043360187</v>
      </c>
      <c r="Z23">
        <v>-40</v>
      </c>
      <c r="AA23" s="7">
        <f>Y23+Z23</f>
        <v>-3.0102999566398125</v>
      </c>
      <c r="AB23" s="1">
        <v>2.1080000000000001</v>
      </c>
    </row>
    <row r="24" spans="2:34" x14ac:dyDescent="0.25">
      <c r="C24" s="1">
        <v>-20</v>
      </c>
      <c r="D24">
        <v>1.64</v>
      </c>
      <c r="E24" s="1">
        <v>1.64</v>
      </c>
      <c r="F24">
        <v>1.6359999999999999</v>
      </c>
      <c r="G24">
        <v>1.6359999999999999</v>
      </c>
      <c r="H24">
        <v>1.6319999999999999</v>
      </c>
      <c r="I24">
        <v>1.6240000000000001</v>
      </c>
      <c r="J24">
        <v>1.6240000000000001</v>
      </c>
      <c r="K24">
        <v>1.62</v>
      </c>
      <c r="L24">
        <v>1.6080000000000001</v>
      </c>
      <c r="M24">
        <v>1.56</v>
      </c>
      <c r="X24" s="1">
        <v>10</v>
      </c>
      <c r="Y24" s="7">
        <f t="shared" ref="Y24:Y26" si="1">10*LOG(X24/0.001)</f>
        <v>40</v>
      </c>
      <c r="Z24">
        <v>-40</v>
      </c>
      <c r="AA24" s="7">
        <f t="shared" ref="AA24:AA26" si="2">Y24+Z24</f>
        <v>0</v>
      </c>
      <c r="AB24" s="1">
        <v>2.1880000000000002</v>
      </c>
    </row>
    <row r="25" spans="2:34" x14ac:dyDescent="0.25">
      <c r="C25" s="1">
        <v>-10</v>
      </c>
      <c r="D25">
        <v>1.8759999999999999</v>
      </c>
      <c r="E25" s="1">
        <v>1.8759999999999999</v>
      </c>
      <c r="F25">
        <v>1.8759999999999999</v>
      </c>
      <c r="G25">
        <v>1.8759999999999999</v>
      </c>
      <c r="H25">
        <v>1.8680000000000001</v>
      </c>
      <c r="I25">
        <v>1.8640000000000001</v>
      </c>
      <c r="J25">
        <v>1.8640000000000001</v>
      </c>
      <c r="K25">
        <v>1.86</v>
      </c>
      <c r="L25">
        <v>1.8520000000000001</v>
      </c>
      <c r="M25">
        <v>1.804</v>
      </c>
      <c r="X25" s="1">
        <v>20</v>
      </c>
      <c r="Y25" s="7">
        <f t="shared" si="1"/>
        <v>43.010299956639813</v>
      </c>
      <c r="Z25">
        <v>-40</v>
      </c>
      <c r="AA25" s="7">
        <f t="shared" si="2"/>
        <v>3.0102999566398125</v>
      </c>
      <c r="AB25" s="1">
        <v>2.2719999999999998</v>
      </c>
    </row>
    <row r="26" spans="2:34" x14ac:dyDescent="0.25">
      <c r="C26" s="1">
        <v>0</v>
      </c>
      <c r="D26">
        <v>2.12</v>
      </c>
      <c r="E26" s="7">
        <v>2.12</v>
      </c>
      <c r="F26">
        <v>2.12</v>
      </c>
      <c r="G26">
        <v>2.12</v>
      </c>
      <c r="H26">
        <v>2.1120000000000001</v>
      </c>
      <c r="I26">
        <v>2.1080000000000001</v>
      </c>
      <c r="J26">
        <v>2.1040000000000001</v>
      </c>
      <c r="K26">
        <v>2.1</v>
      </c>
      <c r="L26">
        <v>2.0960000000000001</v>
      </c>
      <c r="M26">
        <v>2.048</v>
      </c>
      <c r="X26" s="1">
        <v>50</v>
      </c>
      <c r="Y26" s="7">
        <f t="shared" si="1"/>
        <v>46.989700043360187</v>
      </c>
      <c r="Z26">
        <v>-40</v>
      </c>
      <c r="AA26" s="7">
        <f t="shared" si="2"/>
        <v>6.9897000433601875</v>
      </c>
      <c r="AB26" s="6">
        <v>2.4039999999999999</v>
      </c>
    </row>
    <row r="27" spans="2:34" x14ac:dyDescent="0.25">
      <c r="C27" s="1"/>
      <c r="E27" s="7"/>
    </row>
    <row r="28" spans="2:34" x14ac:dyDescent="0.25">
      <c r="C28" s="2" t="s">
        <v>69</v>
      </c>
      <c r="E28" s="7"/>
    </row>
    <row r="30" spans="2:34" x14ac:dyDescent="0.25">
      <c r="C30" s="40" t="s">
        <v>53</v>
      </c>
      <c r="D30" s="42" t="s">
        <v>56</v>
      </c>
      <c r="E30" s="42"/>
    </row>
    <row r="31" spans="2:34" x14ac:dyDescent="0.25">
      <c r="C31" s="40"/>
      <c r="D31" s="27" t="s">
        <v>54</v>
      </c>
      <c r="E31" s="27" t="s">
        <v>55</v>
      </c>
    </row>
    <row r="32" spans="2:34" x14ac:dyDescent="0.25">
      <c r="C32" s="29">
        <v>1905</v>
      </c>
      <c r="D32">
        <v>2.4199999999999999E-2</v>
      </c>
      <c r="E32" s="15">
        <v>2.12</v>
      </c>
    </row>
    <row r="33" spans="3:26" x14ac:dyDescent="0.25">
      <c r="C33" s="29">
        <v>3650</v>
      </c>
      <c r="D33">
        <v>2.4199999999999999E-2</v>
      </c>
      <c r="E33" s="15">
        <v>2.12</v>
      </c>
    </row>
    <row r="34" spans="3:26" x14ac:dyDescent="0.25">
      <c r="C34" s="29">
        <v>5358.5</v>
      </c>
      <c r="D34">
        <v>2.4199999999999999E-2</v>
      </c>
      <c r="E34" s="15">
        <v>2.1196000000000002</v>
      </c>
    </row>
    <row r="35" spans="3:26" x14ac:dyDescent="0.25">
      <c r="C35" s="29">
        <v>7100</v>
      </c>
      <c r="D35">
        <v>2.4400000000000002E-2</v>
      </c>
      <c r="E35" s="15">
        <v>2.1204000000000001</v>
      </c>
      <c r="X35" t="s">
        <v>84</v>
      </c>
    </row>
    <row r="36" spans="3:26" x14ac:dyDescent="0.25">
      <c r="C36" s="29">
        <v>14175</v>
      </c>
      <c r="D36">
        <v>2.4199999999999999E-2</v>
      </c>
      <c r="E36" s="15">
        <v>2.1120000000000001</v>
      </c>
      <c r="P36" t="s">
        <v>60</v>
      </c>
      <c r="X36" s="40" t="s">
        <v>53</v>
      </c>
      <c r="Y36" s="42" t="s">
        <v>56</v>
      </c>
      <c r="Z36" s="42"/>
    </row>
    <row r="37" spans="3:26" x14ac:dyDescent="0.25">
      <c r="C37" s="29">
        <v>18118</v>
      </c>
      <c r="D37">
        <v>2.4199999999999999E-2</v>
      </c>
      <c r="E37" s="15">
        <v>2.1076000000000001</v>
      </c>
      <c r="P37" t="s">
        <v>61</v>
      </c>
      <c r="X37" s="40"/>
      <c r="Y37" s="27" t="s">
        <v>54</v>
      </c>
      <c r="Z37" s="27" t="s">
        <v>55</v>
      </c>
    </row>
    <row r="38" spans="3:26" x14ac:dyDescent="0.25">
      <c r="C38" s="29">
        <v>21225</v>
      </c>
      <c r="D38">
        <v>2.41E-2</v>
      </c>
      <c r="E38" s="15">
        <v>2.1048</v>
      </c>
      <c r="X38" s="29">
        <v>3650</v>
      </c>
      <c r="Y38">
        <v>2.9600000000000001E-2</v>
      </c>
      <c r="Z38" s="17">
        <v>2.1913</v>
      </c>
    </row>
    <row r="39" spans="3:26" x14ac:dyDescent="0.25">
      <c r="C39" s="29">
        <v>24940</v>
      </c>
      <c r="D39">
        <v>2.41E-2</v>
      </c>
      <c r="E39" s="15">
        <v>2.1008</v>
      </c>
    </row>
    <row r="40" spans="3:26" x14ac:dyDescent="0.25">
      <c r="C40" s="29">
        <v>28850</v>
      </c>
      <c r="D40">
        <v>2.4299999999999999E-2</v>
      </c>
      <c r="E40" s="15">
        <v>2.0952000000000002</v>
      </c>
    </row>
    <row r="41" spans="3:26" x14ac:dyDescent="0.25">
      <c r="C41" s="29">
        <v>51000</v>
      </c>
      <c r="D41">
        <v>2.4E-2</v>
      </c>
      <c r="E41" s="15">
        <v>2.0455999999999999</v>
      </c>
    </row>
    <row r="42" spans="3:26" x14ac:dyDescent="0.25">
      <c r="C42" t="s">
        <v>57</v>
      </c>
      <c r="D42">
        <f>AVERAGE(D32:D41)</f>
        <v>2.419E-2</v>
      </c>
      <c r="E42">
        <f>AVERAGE(E32:E41)</f>
        <v>2.1046</v>
      </c>
    </row>
    <row r="43" spans="3:26" x14ac:dyDescent="0.25">
      <c r="C43" t="s">
        <v>58</v>
      </c>
      <c r="D43">
        <f>MEDIAN(D32:D41)</f>
        <v>2.4199999999999999E-2</v>
      </c>
      <c r="E43">
        <f>MEDIAN(E32:E41)</f>
        <v>2.1097999999999999</v>
      </c>
    </row>
    <row r="46" spans="3:26" x14ac:dyDescent="0.25">
      <c r="C46" t="s">
        <v>70</v>
      </c>
    </row>
    <row r="48" spans="3:26" x14ac:dyDescent="0.25">
      <c r="C48" s="28"/>
      <c r="D48" s="42" t="s">
        <v>66</v>
      </c>
      <c r="E48" s="42"/>
      <c r="F48" s="42"/>
      <c r="G48" s="42"/>
    </row>
    <row r="49" spans="1:20" x14ac:dyDescent="0.25">
      <c r="C49" s="28" t="s">
        <v>62</v>
      </c>
      <c r="D49" s="27" t="s">
        <v>65</v>
      </c>
      <c r="E49" s="27" t="s">
        <v>64</v>
      </c>
      <c r="F49" s="27" t="s">
        <v>68</v>
      </c>
      <c r="G49" s="27" t="s">
        <v>63</v>
      </c>
      <c r="H49" s="1"/>
      <c r="I49" s="1"/>
      <c r="T49">
        <f>300*0.707</f>
        <v>212.1</v>
      </c>
    </row>
    <row r="50" spans="1:20" x14ac:dyDescent="0.25">
      <c r="C50" s="1">
        <v>-30</v>
      </c>
      <c r="D50" s="1">
        <v>-29.7</v>
      </c>
      <c r="E50" s="1">
        <v>-30</v>
      </c>
      <c r="F50" s="1">
        <v>-30.7</v>
      </c>
      <c r="G50" s="1">
        <v>-32.299999999999997</v>
      </c>
      <c r="H50" s="1"/>
      <c r="I50" s="1"/>
    </row>
    <row r="51" spans="1:20" x14ac:dyDescent="0.25">
      <c r="C51" s="1">
        <v>-20</v>
      </c>
      <c r="D51" s="1">
        <v>-19.399999999999999</v>
      </c>
      <c r="E51" s="1">
        <v>-19.899999999999999</v>
      </c>
      <c r="F51" s="1">
        <v>-20.7</v>
      </c>
      <c r="G51" s="1">
        <v>-22.7</v>
      </c>
      <c r="H51" s="1"/>
      <c r="I51" s="1"/>
    </row>
    <row r="52" spans="1:20" x14ac:dyDescent="0.25">
      <c r="C52" s="1">
        <v>-10</v>
      </c>
      <c r="D52" s="1">
        <v>-9.6999999999999993</v>
      </c>
      <c r="E52" s="1">
        <v>-10</v>
      </c>
      <c r="F52" s="1">
        <v>-10.7</v>
      </c>
      <c r="G52" s="1">
        <v>-12</v>
      </c>
      <c r="H52" s="1"/>
      <c r="I52" s="1"/>
    </row>
    <row r="53" spans="1:20" x14ac:dyDescent="0.25">
      <c r="C53" s="1">
        <v>0</v>
      </c>
      <c r="D53" s="1">
        <v>-0.4</v>
      </c>
      <c r="E53" s="1" t="s">
        <v>67</v>
      </c>
      <c r="F53" s="1">
        <v>-0.7</v>
      </c>
      <c r="G53" s="1">
        <v>-2.7</v>
      </c>
      <c r="H53" s="1"/>
      <c r="I53" s="1"/>
    </row>
    <row r="58" spans="1:20" x14ac:dyDescent="0.25">
      <c r="C58" t="s">
        <v>73</v>
      </c>
      <c r="J58" s="38" t="s">
        <v>74</v>
      </c>
      <c r="K58" s="38"/>
      <c r="M58" s="38" t="s">
        <v>74</v>
      </c>
      <c r="N58" s="38"/>
    </row>
    <row r="59" spans="1:20" x14ac:dyDescent="0.25">
      <c r="C59" s="1" t="s">
        <v>20</v>
      </c>
      <c r="D59" s="1" t="s">
        <v>19</v>
      </c>
      <c r="E59" s="1" t="s">
        <v>71</v>
      </c>
      <c r="F59" s="1" t="s">
        <v>72</v>
      </c>
      <c r="G59" s="1" t="s">
        <v>78</v>
      </c>
      <c r="H59" s="1" t="s">
        <v>77</v>
      </c>
      <c r="J59" s="22" t="s">
        <v>75</v>
      </c>
      <c r="K59" s="22" t="s">
        <v>76</v>
      </c>
      <c r="L59" s="1" t="s">
        <v>81</v>
      </c>
      <c r="M59" s="22" t="s">
        <v>82</v>
      </c>
      <c r="N59" s="22" t="s">
        <v>83</v>
      </c>
      <c r="O59" s="1" t="s">
        <v>79</v>
      </c>
      <c r="P59" s="1" t="s">
        <v>19</v>
      </c>
      <c r="Q59" s="1" t="s">
        <v>20</v>
      </c>
      <c r="R59" s="1"/>
      <c r="S59" s="1" t="s">
        <v>80</v>
      </c>
    </row>
    <row r="60" spans="1:20" x14ac:dyDescent="0.25">
      <c r="A60">
        <v>2</v>
      </c>
      <c r="C60" s="1">
        <v>5</v>
      </c>
      <c r="D60" s="32">
        <f t="shared" ref="D60:D65" si="3">10*LOG(C60/0.001)</f>
        <v>36.989700043360187</v>
      </c>
      <c r="E60" s="32">
        <v>-40</v>
      </c>
      <c r="F60" s="32">
        <f t="shared" ref="F60:F65" si="4">D60+E60</f>
        <v>-3.0102999566398125</v>
      </c>
      <c r="G60" s="33">
        <f t="shared" ref="G60:G65" si="5">0.001*10^(F60/10)</f>
        <v>4.999999999999999E-4</v>
      </c>
      <c r="H60">
        <f t="shared" ref="H60:H65" si="6">SQRT(G60*50)</f>
        <v>0.15811388300841894</v>
      </c>
      <c r="J60" s="1">
        <v>2.0960000000000001</v>
      </c>
      <c r="K60" s="1">
        <v>-1</v>
      </c>
      <c r="L60" s="18">
        <f t="shared" ref="L60:L65" si="7">0.001*10^(K60/10)</f>
        <v>7.9432823472428153E-4</v>
      </c>
      <c r="M60" s="15">
        <v>0.30399999999999999</v>
      </c>
      <c r="N60" s="15">
        <f t="shared" ref="N60:N65" si="8">M60/SQRT(2)</f>
        <v>0.21496046148071044</v>
      </c>
      <c r="O60" s="21">
        <f>E60</f>
        <v>-40</v>
      </c>
      <c r="P60" s="31">
        <f t="shared" ref="P60:P65" si="9">K60-O60</f>
        <v>39</v>
      </c>
      <c r="Q60" s="31">
        <f t="shared" ref="Q60:Q65" si="10">0.001*10^(P60/10)</f>
        <v>7.9432823472428158</v>
      </c>
      <c r="R60" s="31"/>
      <c r="S60" s="30">
        <f>(Q60-C60)/C60</f>
        <v>0.5886564694485632</v>
      </c>
    </row>
    <row r="61" spans="1:20" x14ac:dyDescent="0.25">
      <c r="C61" s="1">
        <v>10</v>
      </c>
      <c r="D61" s="32">
        <f t="shared" si="3"/>
        <v>40</v>
      </c>
      <c r="E61" s="32">
        <v>-40</v>
      </c>
      <c r="F61" s="32">
        <f t="shared" si="4"/>
        <v>0</v>
      </c>
      <c r="G61" s="33">
        <f t="shared" si="5"/>
        <v>1E-3</v>
      </c>
      <c r="H61">
        <f t="shared" si="6"/>
        <v>0.22360679774997896</v>
      </c>
      <c r="J61" s="1">
        <v>2.1720000000000002</v>
      </c>
      <c r="K61" s="1">
        <v>2.1</v>
      </c>
      <c r="L61" s="18">
        <f t="shared" si="7"/>
        <v>1.6218100973589302E-3</v>
      </c>
      <c r="M61">
        <v>0.30399999999999999</v>
      </c>
      <c r="N61" s="15">
        <f t="shared" si="8"/>
        <v>0.21496046148071044</v>
      </c>
      <c r="O61" s="21">
        <v>-40</v>
      </c>
      <c r="P61" s="31">
        <f t="shared" si="9"/>
        <v>42.1</v>
      </c>
      <c r="Q61" s="31">
        <f t="shared" si="10"/>
        <v>16.218100973589308</v>
      </c>
      <c r="R61" s="31"/>
      <c r="S61" s="30">
        <f t="shared" ref="S61:S65" si="11">(Q61-C61)/C61</f>
        <v>0.62181009735893089</v>
      </c>
    </row>
    <row r="62" spans="1:20" x14ac:dyDescent="0.25">
      <c r="C62" s="1">
        <v>20</v>
      </c>
      <c r="D62" s="32">
        <f t="shared" si="3"/>
        <v>43.010299956639813</v>
      </c>
      <c r="E62" s="32">
        <v>-40</v>
      </c>
      <c r="F62" s="32">
        <f t="shared" si="4"/>
        <v>3.0102999566398125</v>
      </c>
      <c r="G62" s="33">
        <f t="shared" si="5"/>
        <v>2.0000000000000005E-3</v>
      </c>
      <c r="H62">
        <f t="shared" si="6"/>
        <v>0.31622776601683794</v>
      </c>
      <c r="J62" s="1">
        <v>2.2160000000000002</v>
      </c>
      <c r="K62" s="1">
        <v>4</v>
      </c>
      <c r="L62" s="18">
        <f t="shared" si="7"/>
        <v>2.5118864315095807E-3</v>
      </c>
      <c r="M62">
        <v>0.6</v>
      </c>
      <c r="N62" s="15">
        <f t="shared" si="8"/>
        <v>0.42426406871192845</v>
      </c>
      <c r="O62" s="21">
        <f>E62</f>
        <v>-40</v>
      </c>
      <c r="P62" s="31">
        <f t="shared" si="9"/>
        <v>44</v>
      </c>
      <c r="Q62" s="31">
        <f t="shared" si="10"/>
        <v>25.118864315095859</v>
      </c>
      <c r="S62" s="30">
        <f t="shared" si="11"/>
        <v>0.25594321575479295</v>
      </c>
    </row>
    <row r="63" spans="1:20" x14ac:dyDescent="0.25">
      <c r="C63" s="1">
        <v>50</v>
      </c>
      <c r="D63" s="32">
        <f t="shared" si="3"/>
        <v>46.989700043360187</v>
      </c>
      <c r="E63" s="32">
        <v>-40</v>
      </c>
      <c r="F63" s="32">
        <f t="shared" si="4"/>
        <v>6.9897000433601875</v>
      </c>
      <c r="G63" s="33">
        <f t="shared" si="5"/>
        <v>4.9999999999999992E-3</v>
      </c>
      <c r="H63">
        <f t="shared" si="6"/>
        <v>0.5</v>
      </c>
      <c r="J63" s="1">
        <v>2.2959999999999998</v>
      </c>
      <c r="K63" s="1">
        <v>7.3</v>
      </c>
      <c r="L63" s="18">
        <f t="shared" si="7"/>
        <v>5.3703179637025287E-3</v>
      </c>
      <c r="M63">
        <v>0.90400000000000003</v>
      </c>
      <c r="N63" s="15">
        <f t="shared" si="8"/>
        <v>0.63922453019263892</v>
      </c>
      <c r="O63" s="21">
        <f>E63</f>
        <v>-40</v>
      </c>
      <c r="P63" s="31">
        <f t="shared" si="9"/>
        <v>47.3</v>
      </c>
      <c r="Q63" s="31">
        <f t="shared" si="10"/>
        <v>53.703179637025237</v>
      </c>
      <c r="S63" s="30">
        <f t="shared" si="11"/>
        <v>7.4063592740504725E-2</v>
      </c>
    </row>
    <row r="64" spans="1:20" x14ac:dyDescent="0.25">
      <c r="C64" s="1">
        <v>70</v>
      </c>
      <c r="D64" s="32">
        <f t="shared" si="3"/>
        <v>48.450980400142569</v>
      </c>
      <c r="E64" s="32">
        <v>-40</v>
      </c>
      <c r="F64" s="32">
        <f t="shared" si="4"/>
        <v>8.4509804001425692</v>
      </c>
      <c r="G64" s="33">
        <f t="shared" si="5"/>
        <v>7.0000000000000027E-3</v>
      </c>
      <c r="H64">
        <f t="shared" si="6"/>
        <v>0.5916079783099617</v>
      </c>
      <c r="J64" s="1">
        <v>2.3519999999999999</v>
      </c>
      <c r="K64" s="1">
        <v>9.6</v>
      </c>
      <c r="L64" s="18">
        <f t="shared" si="7"/>
        <v>9.1201083935590985E-3</v>
      </c>
      <c r="M64">
        <v>1.1000000000000001</v>
      </c>
      <c r="N64" s="15">
        <f t="shared" si="8"/>
        <v>0.7778174593052023</v>
      </c>
      <c r="O64" s="21">
        <f>E64</f>
        <v>-40</v>
      </c>
      <c r="P64" s="31">
        <f t="shared" si="9"/>
        <v>49.6</v>
      </c>
      <c r="Q64" s="31">
        <f t="shared" si="10"/>
        <v>91.201083935591029</v>
      </c>
      <c r="S64" s="30">
        <f t="shared" si="11"/>
        <v>0.30287262765130041</v>
      </c>
    </row>
    <row r="65" spans="3:19" x14ac:dyDescent="0.25">
      <c r="C65" s="1">
        <v>100</v>
      </c>
      <c r="D65" s="32">
        <f t="shared" si="3"/>
        <v>50</v>
      </c>
      <c r="E65" s="32">
        <v>-40</v>
      </c>
      <c r="F65" s="32">
        <f t="shared" si="4"/>
        <v>10</v>
      </c>
      <c r="G65" s="33">
        <f t="shared" si="5"/>
        <v>0.01</v>
      </c>
      <c r="H65">
        <f t="shared" si="6"/>
        <v>0.70710678118654757</v>
      </c>
      <c r="J65" s="1">
        <v>2.3919999999999999</v>
      </c>
      <c r="K65" s="1">
        <v>11.2</v>
      </c>
      <c r="L65" s="18">
        <f t="shared" si="7"/>
        <v>1.3182567385564071E-2</v>
      </c>
      <c r="M65">
        <v>1.3</v>
      </c>
      <c r="N65" s="15">
        <f t="shared" si="8"/>
        <v>0.91923881554251174</v>
      </c>
      <c r="O65" s="21">
        <f>E65</f>
        <v>-40</v>
      </c>
      <c r="P65" s="31">
        <f t="shared" si="9"/>
        <v>51.2</v>
      </c>
      <c r="Q65" s="31">
        <f t="shared" si="10"/>
        <v>131.82567385564082</v>
      </c>
      <c r="S65" s="30">
        <f t="shared" si="11"/>
        <v>0.31825673855640813</v>
      </c>
    </row>
    <row r="66" spans="3:19" x14ac:dyDescent="0.25">
      <c r="C66" s="1"/>
      <c r="D66" s="32"/>
      <c r="E66" s="32"/>
      <c r="F66" s="32"/>
      <c r="G66" s="33"/>
      <c r="I66" s="1"/>
      <c r="J66" s="1"/>
      <c r="K66" s="1"/>
      <c r="L66" s="18"/>
      <c r="N66" s="15"/>
      <c r="O66" s="21"/>
      <c r="P66" s="31"/>
      <c r="Q66" s="31"/>
      <c r="S66" s="30"/>
    </row>
    <row r="67" spans="3:19" x14ac:dyDescent="0.25">
      <c r="I67" s="1"/>
      <c r="J67" s="1"/>
      <c r="P67" s="1"/>
    </row>
    <row r="68" spans="3:19" x14ac:dyDescent="0.25">
      <c r="I68" s="1"/>
      <c r="J68" s="1"/>
      <c r="P68" s="1"/>
    </row>
    <row r="69" spans="3:19" x14ac:dyDescent="0.25">
      <c r="P69" s="1"/>
    </row>
    <row r="70" spans="3:19" x14ac:dyDescent="0.25">
      <c r="P70" s="1"/>
    </row>
  </sheetData>
  <mergeCells count="15">
    <mergeCell ref="D48:G48"/>
    <mergeCell ref="J58:K58"/>
    <mergeCell ref="C30:C31"/>
    <mergeCell ref="D30:E30"/>
    <mergeCell ref="C5:C6"/>
    <mergeCell ref="D5:F5"/>
    <mergeCell ref="D21:M21"/>
    <mergeCell ref="C21:C22"/>
    <mergeCell ref="AA21:AA22"/>
    <mergeCell ref="M58:N58"/>
    <mergeCell ref="Y21:Y22"/>
    <mergeCell ref="X36:X37"/>
    <mergeCell ref="Y36:Z36"/>
    <mergeCell ref="X21:X22"/>
    <mergeCell ref="Z21:Z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05A6F-CFC6-4CAE-8550-8560F516A15B}">
  <dimension ref="D3:X57"/>
  <sheetViews>
    <sheetView workbookViewId="0">
      <selection activeCell="R8" sqref="R8:V13"/>
    </sheetView>
  </sheetViews>
  <sheetFormatPr defaultRowHeight="15" x14ac:dyDescent="0.25"/>
  <cols>
    <col min="10" max="10" width="10.5703125" bestFit="1" customWidth="1"/>
  </cols>
  <sheetData>
    <row r="3" spans="4:22" x14ac:dyDescent="0.25">
      <c r="D3" s="9" t="s">
        <v>9</v>
      </c>
      <c r="E3" s="37" t="s">
        <v>10</v>
      </c>
      <c r="F3" s="37"/>
      <c r="G3" s="9" t="s">
        <v>7</v>
      </c>
      <c r="H3" s="9" t="s">
        <v>11</v>
      </c>
      <c r="I3" s="37" t="s">
        <v>12</v>
      </c>
      <c r="J3" s="37"/>
      <c r="K3" s="37" t="s">
        <v>13</v>
      </c>
      <c r="L3" s="37"/>
      <c r="M3" s="37"/>
      <c r="N3" s="37"/>
    </row>
    <row r="4" spans="4:22" x14ac:dyDescent="0.25">
      <c r="D4" s="9" t="s">
        <v>6</v>
      </c>
      <c r="E4" s="9" t="s">
        <v>4</v>
      </c>
      <c r="F4" s="9" t="s">
        <v>5</v>
      </c>
      <c r="G4" s="9" t="s">
        <v>8</v>
      </c>
      <c r="H4" s="9" t="s">
        <v>6</v>
      </c>
      <c r="I4" s="9" t="s">
        <v>4</v>
      </c>
      <c r="J4" s="9" t="s">
        <v>5</v>
      </c>
      <c r="K4" s="10" t="s">
        <v>0</v>
      </c>
      <c r="L4" s="10" t="s">
        <v>1</v>
      </c>
      <c r="M4" s="10" t="s">
        <v>2</v>
      </c>
      <c r="N4" s="10" t="s">
        <v>3</v>
      </c>
    </row>
    <row r="5" spans="4:22" x14ac:dyDescent="0.25">
      <c r="D5">
        <f>SQRT(F5*50)</f>
        <v>7.0710678118654752E-2</v>
      </c>
      <c r="E5" s="1">
        <f>10*LOG(F5/0.001)</f>
        <v>-10</v>
      </c>
      <c r="F5" s="8">
        <f>J5*10^(-G5/10)</f>
        <v>1E-4</v>
      </c>
      <c r="G5" s="1">
        <v>-40</v>
      </c>
      <c r="H5">
        <f>SQRT(J5*50)</f>
        <v>7.0710678118654751E-4</v>
      </c>
      <c r="I5" s="1">
        <v>-50</v>
      </c>
      <c r="J5" s="3">
        <f>0.001*10^(I5/10)</f>
        <v>1E-8</v>
      </c>
      <c r="K5" s="1">
        <v>0.97</v>
      </c>
      <c r="L5" s="1">
        <v>0.97</v>
      </c>
      <c r="M5" s="1">
        <v>0.97</v>
      </c>
      <c r="N5" s="1">
        <v>0.95</v>
      </c>
    </row>
    <row r="6" spans="4:22" x14ac:dyDescent="0.25">
      <c r="D6">
        <f t="shared" ref="D6:D57" si="0">SQRT(F6*50)</f>
        <v>0.22360679774997896</v>
      </c>
      <c r="E6" s="1">
        <f t="shared" ref="E6:E57" si="1">10*LOG(F6/0.001)</f>
        <v>0</v>
      </c>
      <c r="F6" s="8">
        <f t="shared" ref="F6:F57" si="2">J6*10^(-G6/10)</f>
        <v>1E-3</v>
      </c>
      <c r="G6" s="1">
        <v>-40</v>
      </c>
      <c r="H6">
        <f t="shared" ref="H6:H57" si="3">SQRT(J6*50)</f>
        <v>2.2360679774997899E-3</v>
      </c>
      <c r="I6" s="1">
        <v>-40</v>
      </c>
      <c r="J6" s="3">
        <f t="shared" ref="J6:J57" si="4">0.001*10^(I6/10)</f>
        <v>1.0000000000000001E-7</v>
      </c>
      <c r="K6" s="1">
        <v>1.23</v>
      </c>
      <c r="L6" s="1">
        <v>1.23</v>
      </c>
      <c r="M6" s="1">
        <v>1.23</v>
      </c>
      <c r="N6" s="1">
        <v>1.21</v>
      </c>
    </row>
    <row r="7" spans="4:22" x14ac:dyDescent="0.25">
      <c r="D7">
        <f t="shared" si="0"/>
        <v>0.70710678118654757</v>
      </c>
      <c r="E7" s="1">
        <f t="shared" si="1"/>
        <v>10</v>
      </c>
      <c r="F7" s="8">
        <f t="shared" si="2"/>
        <v>0.01</v>
      </c>
      <c r="G7" s="1">
        <v>-40</v>
      </c>
      <c r="H7">
        <f t="shared" si="3"/>
        <v>7.0710678118654753E-3</v>
      </c>
      <c r="I7" s="1">
        <v>-30</v>
      </c>
      <c r="J7" s="3">
        <f t="shared" si="4"/>
        <v>9.9999999999999995E-7</v>
      </c>
      <c r="K7" s="1">
        <v>1.5</v>
      </c>
      <c r="L7" s="1">
        <v>1.49</v>
      </c>
      <c r="M7" s="1">
        <v>1.49</v>
      </c>
      <c r="N7" s="1">
        <v>1.47</v>
      </c>
    </row>
    <row r="8" spans="4:22" x14ac:dyDescent="0.25">
      <c r="D8">
        <f t="shared" si="0"/>
        <v>0.79338685765336636</v>
      </c>
      <c r="E8" s="1">
        <f t="shared" si="1"/>
        <v>10.999999999999996</v>
      </c>
      <c r="F8" s="8">
        <f t="shared" si="2"/>
        <v>1.2589254117941661E-2</v>
      </c>
      <c r="G8" s="1">
        <v>-40</v>
      </c>
      <c r="H8">
        <f t="shared" si="3"/>
        <v>7.933868576533663E-3</v>
      </c>
      <c r="I8" s="1">
        <v>-29</v>
      </c>
      <c r="J8" s="3">
        <f t="shared" si="4"/>
        <v>1.2589254117941661E-6</v>
      </c>
      <c r="K8" s="1">
        <v>1.52</v>
      </c>
      <c r="L8" s="1">
        <v>1.52</v>
      </c>
      <c r="M8" s="1">
        <v>1.51</v>
      </c>
      <c r="N8" s="1">
        <v>1.5</v>
      </c>
      <c r="R8" s="1" t="s">
        <v>15</v>
      </c>
      <c r="S8" s="1" t="s">
        <v>22</v>
      </c>
      <c r="T8" s="1" t="s">
        <v>86</v>
      </c>
      <c r="U8" s="1" t="s">
        <v>19</v>
      </c>
      <c r="V8" s="1" t="s">
        <v>59</v>
      </c>
    </row>
    <row r="9" spans="4:22" x14ac:dyDescent="0.25">
      <c r="D9">
        <f t="shared" si="0"/>
        <v>0.89019469568772236</v>
      </c>
      <c r="E9" s="1">
        <f t="shared" si="1"/>
        <v>12</v>
      </c>
      <c r="F9" s="8">
        <f t="shared" si="2"/>
        <v>1.5848931924611134E-2</v>
      </c>
      <c r="G9" s="1">
        <v>-40</v>
      </c>
      <c r="H9">
        <f t="shared" si="3"/>
        <v>8.9019469568772241E-3</v>
      </c>
      <c r="I9" s="1">
        <v>-28</v>
      </c>
      <c r="J9" s="3">
        <f t="shared" si="4"/>
        <v>1.5848931924611134E-6</v>
      </c>
      <c r="K9" s="1">
        <v>1.54</v>
      </c>
      <c r="L9" s="1">
        <v>1.54</v>
      </c>
      <c r="M9" s="1">
        <v>1.54</v>
      </c>
      <c r="N9" s="1">
        <v>1.52</v>
      </c>
      <c r="R9" s="1">
        <v>5</v>
      </c>
      <c r="S9" s="19">
        <f>10*LOG(R9/0.001)</f>
        <v>36.989700043360187</v>
      </c>
      <c r="T9" s="1">
        <v>-40</v>
      </c>
      <c r="U9" s="19">
        <f>T9+S9</f>
        <v>-3.0102999566398125</v>
      </c>
      <c r="V9">
        <v>2.0920000000000001</v>
      </c>
    </row>
    <row r="10" spans="4:22" x14ac:dyDescent="0.25">
      <c r="D10">
        <f t="shared" si="0"/>
        <v>0.99881487648334466</v>
      </c>
      <c r="E10" s="1">
        <f t="shared" si="1"/>
        <v>12.999999999999996</v>
      </c>
      <c r="F10" s="8">
        <f t="shared" si="2"/>
        <v>1.9952623149688781E-2</v>
      </c>
      <c r="G10" s="1">
        <v>-40</v>
      </c>
      <c r="H10">
        <f t="shared" si="3"/>
        <v>9.9881487648334471E-3</v>
      </c>
      <c r="I10" s="1">
        <v>-27</v>
      </c>
      <c r="J10" s="3">
        <f t="shared" si="4"/>
        <v>1.9952623149688783E-6</v>
      </c>
      <c r="K10" s="1">
        <v>1.57</v>
      </c>
      <c r="L10" s="1">
        <v>1.57</v>
      </c>
      <c r="M10" s="1">
        <v>1.57</v>
      </c>
      <c r="N10" s="1">
        <v>1.54</v>
      </c>
      <c r="R10" s="1">
        <v>10</v>
      </c>
      <c r="S10" s="19">
        <f t="shared" ref="S10:S13" si="5">10*LOG(R10/0.001)</f>
        <v>40</v>
      </c>
      <c r="T10" s="1">
        <v>-40</v>
      </c>
      <c r="U10" s="19">
        <f t="shared" ref="U10:U13" si="6">T10+S10</f>
        <v>0</v>
      </c>
      <c r="V10">
        <v>2.1680000000000001</v>
      </c>
    </row>
    <row r="11" spans="4:22" x14ac:dyDescent="0.25">
      <c r="D11">
        <f t="shared" si="0"/>
        <v>1.1206887238456489</v>
      </c>
      <c r="E11" s="1">
        <f t="shared" si="1"/>
        <v>13.999999999999996</v>
      </c>
      <c r="F11" s="8">
        <f t="shared" si="2"/>
        <v>2.5118864315095777E-2</v>
      </c>
      <c r="G11" s="1">
        <v>-40</v>
      </c>
      <c r="H11">
        <f t="shared" si="3"/>
        <v>1.1206887238456488E-2</v>
      </c>
      <c r="I11" s="1">
        <v>-26</v>
      </c>
      <c r="J11" s="3">
        <f t="shared" si="4"/>
        <v>2.5118864315095776E-6</v>
      </c>
      <c r="K11" s="1">
        <v>1.6</v>
      </c>
      <c r="L11" s="1">
        <v>1.59</v>
      </c>
      <c r="M11" s="1">
        <v>1.6</v>
      </c>
      <c r="N11" s="1">
        <v>1.57</v>
      </c>
      <c r="R11" s="1">
        <v>20</v>
      </c>
      <c r="S11" s="19">
        <f t="shared" si="5"/>
        <v>43.010299956639813</v>
      </c>
      <c r="T11" s="1">
        <v>-40</v>
      </c>
      <c r="U11" s="19">
        <f t="shared" si="6"/>
        <v>3.0102999566398125</v>
      </c>
      <c r="V11">
        <v>2.2519999999999998</v>
      </c>
    </row>
    <row r="12" spans="4:22" x14ac:dyDescent="0.25">
      <c r="D12">
        <f t="shared" si="0"/>
        <v>1.2574334296829348</v>
      </c>
      <c r="E12" s="1">
        <f t="shared" si="1"/>
        <v>14.999999999999996</v>
      </c>
      <c r="F12" s="8">
        <f t="shared" si="2"/>
        <v>3.1622776601683764E-2</v>
      </c>
      <c r="G12" s="1">
        <v>-40</v>
      </c>
      <c r="H12">
        <f t="shared" si="3"/>
        <v>1.2574334296829347E-2</v>
      </c>
      <c r="I12" s="1">
        <v>-25</v>
      </c>
      <c r="J12" s="3">
        <f t="shared" si="4"/>
        <v>3.1622776601683762E-6</v>
      </c>
      <c r="K12" s="1">
        <v>1.62</v>
      </c>
      <c r="L12" s="1">
        <v>1.62</v>
      </c>
      <c r="M12" s="1">
        <v>1.62</v>
      </c>
      <c r="N12" s="1">
        <v>1.6</v>
      </c>
      <c r="R12" s="1">
        <v>40</v>
      </c>
      <c r="S12" s="19">
        <f t="shared" si="5"/>
        <v>46.020599913279625</v>
      </c>
      <c r="T12" s="1">
        <v>-40</v>
      </c>
      <c r="U12" s="19">
        <f t="shared" si="6"/>
        <v>6.0205999132796251</v>
      </c>
      <c r="V12">
        <v>2.3439999999999999</v>
      </c>
    </row>
    <row r="13" spans="4:22" x14ac:dyDescent="0.25">
      <c r="D13">
        <f t="shared" si="0"/>
        <v>1.4108635131604637</v>
      </c>
      <c r="E13" s="1">
        <f t="shared" si="1"/>
        <v>15.999999999999998</v>
      </c>
      <c r="F13" s="8">
        <f t="shared" si="2"/>
        <v>3.9810717055349713E-2</v>
      </c>
      <c r="G13" s="1">
        <v>-40</v>
      </c>
      <c r="H13">
        <f t="shared" si="3"/>
        <v>1.4108635131604636E-2</v>
      </c>
      <c r="I13" s="1">
        <v>-24</v>
      </c>
      <c r="J13" s="3">
        <f t="shared" si="4"/>
        <v>3.9810717055349717E-6</v>
      </c>
      <c r="K13" s="1">
        <v>1.65</v>
      </c>
      <c r="L13" s="1">
        <v>1.65</v>
      </c>
      <c r="M13" s="1">
        <v>1.65</v>
      </c>
      <c r="N13" s="1">
        <v>1.62</v>
      </c>
      <c r="R13" s="1">
        <v>100</v>
      </c>
      <c r="S13" s="19">
        <f t="shared" si="5"/>
        <v>50</v>
      </c>
      <c r="T13" s="1">
        <v>-40</v>
      </c>
      <c r="U13" s="19">
        <f t="shared" si="6"/>
        <v>10</v>
      </c>
      <c r="V13">
        <v>2.468</v>
      </c>
    </row>
    <row r="14" spans="4:22" x14ac:dyDescent="0.25">
      <c r="D14">
        <f t="shared" si="0"/>
        <v>1.5830148982673411</v>
      </c>
      <c r="E14" s="1">
        <f t="shared" si="1"/>
        <v>16.999999999999996</v>
      </c>
      <c r="F14" s="8">
        <f t="shared" si="2"/>
        <v>5.0118723362727213E-2</v>
      </c>
      <c r="G14" s="1">
        <v>-40</v>
      </c>
      <c r="H14">
        <f t="shared" si="3"/>
        <v>1.5830148982673414E-2</v>
      </c>
      <c r="I14" s="1">
        <v>-23</v>
      </c>
      <c r="J14" s="3">
        <f t="shared" si="4"/>
        <v>5.0118723362727216E-6</v>
      </c>
      <c r="K14" s="1">
        <v>1.68</v>
      </c>
      <c r="L14" s="1">
        <v>1.68</v>
      </c>
      <c r="M14" s="1">
        <v>1.68</v>
      </c>
      <c r="N14" s="1">
        <v>1.65</v>
      </c>
    </row>
    <row r="15" spans="4:22" x14ac:dyDescent="0.25">
      <c r="D15">
        <f t="shared" si="0"/>
        <v>1.7761719292909013</v>
      </c>
      <c r="E15" s="1">
        <f t="shared" si="1"/>
        <v>17.999999999999993</v>
      </c>
      <c r="F15" s="8">
        <f t="shared" si="2"/>
        <v>6.3095734448019247E-2</v>
      </c>
      <c r="G15" s="1">
        <v>-40</v>
      </c>
      <c r="H15">
        <f t="shared" si="3"/>
        <v>1.7761719292909015E-2</v>
      </c>
      <c r="I15" s="1">
        <v>-22</v>
      </c>
      <c r="J15" s="3">
        <f t="shared" si="4"/>
        <v>6.3095734448019254E-6</v>
      </c>
      <c r="K15" s="1">
        <v>1.71</v>
      </c>
      <c r="L15" s="1">
        <v>1.7</v>
      </c>
      <c r="M15" s="1">
        <v>1.71</v>
      </c>
      <c r="N15" s="1">
        <v>1.68</v>
      </c>
    </row>
    <row r="16" spans="4:22" x14ac:dyDescent="0.25">
      <c r="D16">
        <f t="shared" si="0"/>
        <v>1.992897682677514</v>
      </c>
      <c r="E16" s="1">
        <f t="shared" si="1"/>
        <v>18.999999999999996</v>
      </c>
      <c r="F16" s="8">
        <f t="shared" si="2"/>
        <v>7.943282347242811E-2</v>
      </c>
      <c r="G16" s="1">
        <v>-40</v>
      </c>
      <c r="H16">
        <f t="shared" si="3"/>
        <v>1.9928976826775142E-2</v>
      </c>
      <c r="I16" s="1">
        <v>-21</v>
      </c>
      <c r="J16" s="3">
        <f t="shared" si="4"/>
        <v>7.9432823472428116E-6</v>
      </c>
      <c r="K16" s="1">
        <v>1.73</v>
      </c>
      <c r="L16" s="1">
        <v>1.73</v>
      </c>
      <c r="M16" s="1">
        <v>1.72</v>
      </c>
      <c r="N16" s="1">
        <v>1.7</v>
      </c>
    </row>
    <row r="17" spans="4:24" x14ac:dyDescent="0.25">
      <c r="D17">
        <f t="shared" si="0"/>
        <v>2.2360679774997898</v>
      </c>
      <c r="E17" s="1">
        <f t="shared" si="1"/>
        <v>20</v>
      </c>
      <c r="F17" s="8">
        <f t="shared" si="2"/>
        <v>0.1</v>
      </c>
      <c r="G17" s="1">
        <v>-40</v>
      </c>
      <c r="H17">
        <f t="shared" si="3"/>
        <v>2.2360679774997897E-2</v>
      </c>
      <c r="I17" s="4">
        <v>-20</v>
      </c>
      <c r="J17" s="5">
        <f t="shared" si="4"/>
        <v>1.0000000000000001E-5</v>
      </c>
      <c r="K17" s="4">
        <v>1.76</v>
      </c>
      <c r="L17" s="4">
        <v>1.75</v>
      </c>
      <c r="M17" s="4">
        <v>1.75</v>
      </c>
      <c r="N17" s="4">
        <v>1.73</v>
      </c>
    </row>
    <row r="18" spans="4:24" x14ac:dyDescent="0.25">
      <c r="D18">
        <f t="shared" si="0"/>
        <v>2.5089095358284306</v>
      </c>
      <c r="E18" s="1">
        <f t="shared" si="1"/>
        <v>20.999999999999996</v>
      </c>
      <c r="F18" s="8">
        <f t="shared" si="2"/>
        <v>0.12589254117941664</v>
      </c>
      <c r="G18" s="1">
        <v>-40</v>
      </c>
      <c r="H18">
        <f t="shared" si="3"/>
        <v>2.5089095358284307E-2</v>
      </c>
      <c r="I18" s="4">
        <v>-19</v>
      </c>
      <c r="J18" s="5">
        <f t="shared" si="4"/>
        <v>1.2589254117941665E-5</v>
      </c>
      <c r="K18" s="4">
        <v>1.79</v>
      </c>
      <c r="L18" s="4">
        <v>1.78</v>
      </c>
      <c r="M18" s="4">
        <v>1.78</v>
      </c>
      <c r="N18" s="4">
        <v>1.75</v>
      </c>
    </row>
    <row r="19" spans="4:24" x14ac:dyDescent="0.25">
      <c r="D19">
        <f t="shared" si="0"/>
        <v>2.8150427993736722</v>
      </c>
      <c r="E19" s="1">
        <f t="shared" si="1"/>
        <v>21.999999999999996</v>
      </c>
      <c r="F19" s="8">
        <f t="shared" si="2"/>
        <v>0.15848931924611123</v>
      </c>
      <c r="G19" s="1">
        <v>-40</v>
      </c>
      <c r="H19">
        <f t="shared" si="3"/>
        <v>2.8150427993736724E-2</v>
      </c>
      <c r="I19" s="4">
        <v>-18</v>
      </c>
      <c r="J19" s="5">
        <f t="shared" si="4"/>
        <v>1.5848931924611124E-5</v>
      </c>
      <c r="K19" s="4">
        <v>1.81</v>
      </c>
      <c r="L19" s="4">
        <v>1.81</v>
      </c>
      <c r="M19" s="4">
        <v>1.8</v>
      </c>
      <c r="N19" s="4">
        <v>1.78</v>
      </c>
    </row>
    <row r="20" spans="4:24" x14ac:dyDescent="0.25">
      <c r="D20">
        <f t="shared" si="0"/>
        <v>3.1585299705471206</v>
      </c>
      <c r="E20" s="1">
        <f t="shared" si="1"/>
        <v>23</v>
      </c>
      <c r="F20" s="8">
        <f t="shared" si="2"/>
        <v>0.19952623149688792</v>
      </c>
      <c r="G20" s="1">
        <v>-40</v>
      </c>
      <c r="H20">
        <f t="shared" si="3"/>
        <v>3.1585299705471206E-2</v>
      </c>
      <c r="I20" s="4">
        <v>-17</v>
      </c>
      <c r="J20" s="5">
        <f t="shared" si="4"/>
        <v>1.9952623149688793E-5</v>
      </c>
      <c r="K20" s="4">
        <v>1.83</v>
      </c>
      <c r="L20" s="4">
        <v>1.83</v>
      </c>
      <c r="M20" s="4">
        <v>1.83</v>
      </c>
      <c r="N20" s="4">
        <v>1.81</v>
      </c>
    </row>
    <row r="21" spans="4:24" x14ac:dyDescent="0.25">
      <c r="D21">
        <f t="shared" si="0"/>
        <v>3.5439289154197051</v>
      </c>
      <c r="E21" s="1">
        <f t="shared" si="1"/>
        <v>23.999999999999993</v>
      </c>
      <c r="F21" s="8">
        <f t="shared" si="2"/>
        <v>0.25118864315095779</v>
      </c>
      <c r="G21" s="1">
        <v>-40</v>
      </c>
      <c r="H21">
        <f t="shared" si="3"/>
        <v>3.5439289154197057E-2</v>
      </c>
      <c r="I21" s="4">
        <v>-16</v>
      </c>
      <c r="J21" s="5">
        <f t="shared" si="4"/>
        <v>2.5118864315095781E-5</v>
      </c>
      <c r="K21" s="4">
        <v>1.86</v>
      </c>
      <c r="L21" s="4">
        <v>1.86</v>
      </c>
      <c r="M21" s="4">
        <v>1.86</v>
      </c>
      <c r="N21" s="4">
        <v>1.83</v>
      </c>
    </row>
    <row r="22" spans="4:24" x14ac:dyDescent="0.25">
      <c r="D22">
        <f t="shared" si="0"/>
        <v>3.9763536438352527</v>
      </c>
      <c r="E22" s="1">
        <f t="shared" si="1"/>
        <v>25</v>
      </c>
      <c r="F22" s="8">
        <f t="shared" si="2"/>
        <v>0.31622776601683783</v>
      </c>
      <c r="G22" s="1">
        <v>-40</v>
      </c>
      <c r="H22">
        <f t="shared" si="3"/>
        <v>3.9763536438352523E-2</v>
      </c>
      <c r="I22" s="4">
        <v>-15</v>
      </c>
      <c r="J22" s="5">
        <f t="shared" si="4"/>
        <v>3.1622776601683782E-5</v>
      </c>
      <c r="K22" s="4">
        <v>1.89</v>
      </c>
      <c r="L22" s="4">
        <v>1.88</v>
      </c>
      <c r="M22" s="4">
        <v>1.88</v>
      </c>
      <c r="N22" s="4">
        <v>1.85</v>
      </c>
    </row>
    <row r="23" spans="4:24" x14ac:dyDescent="0.25">
      <c r="D23">
        <f t="shared" si="0"/>
        <v>4.4615421692140114</v>
      </c>
      <c r="E23" s="1">
        <f t="shared" si="1"/>
        <v>26</v>
      </c>
      <c r="F23" s="8">
        <f t="shared" si="2"/>
        <v>0.39810717055349726</v>
      </c>
      <c r="G23" s="1">
        <v>-40</v>
      </c>
      <c r="H23">
        <f t="shared" si="3"/>
        <v>4.4615421692140111E-2</v>
      </c>
      <c r="I23" s="4">
        <v>-14</v>
      </c>
      <c r="J23" s="5">
        <f t="shared" si="4"/>
        <v>3.9810717055349728E-5</v>
      </c>
      <c r="K23" s="4">
        <v>1.91</v>
      </c>
      <c r="L23" s="4">
        <v>1.9</v>
      </c>
      <c r="M23" s="4">
        <v>1.9</v>
      </c>
      <c r="N23" s="4">
        <v>1.88</v>
      </c>
    </row>
    <row r="24" spans="4:24" x14ac:dyDescent="0.25">
      <c r="D24">
        <f t="shared" si="0"/>
        <v>5.0059326485045332</v>
      </c>
      <c r="E24" s="1">
        <f t="shared" si="1"/>
        <v>26.999999999999996</v>
      </c>
      <c r="F24" s="8">
        <f t="shared" si="2"/>
        <v>0.50118723362727213</v>
      </c>
      <c r="G24" s="1">
        <v>-40</v>
      </c>
      <c r="H24">
        <f t="shared" si="3"/>
        <v>5.0059326485045325E-2</v>
      </c>
      <c r="I24" s="4">
        <v>-13</v>
      </c>
      <c r="J24" s="5">
        <f t="shared" si="4"/>
        <v>5.0118723362727211E-5</v>
      </c>
      <c r="K24" s="4">
        <v>1.93</v>
      </c>
      <c r="L24" s="4">
        <v>1.94</v>
      </c>
      <c r="M24" s="4">
        <v>1.93</v>
      </c>
      <c r="N24" s="4">
        <v>1.91</v>
      </c>
    </row>
    <row r="25" spans="4:24" x14ac:dyDescent="0.25">
      <c r="D25">
        <f t="shared" si="0"/>
        <v>5.6167488126147909</v>
      </c>
      <c r="E25" s="1">
        <f t="shared" si="1"/>
        <v>28</v>
      </c>
      <c r="F25" s="8">
        <f t="shared" si="2"/>
        <v>0.63095734448019325</v>
      </c>
      <c r="G25" s="1">
        <v>-40</v>
      </c>
      <c r="H25">
        <f t="shared" si="3"/>
        <v>5.6167488126147906E-2</v>
      </c>
      <c r="I25" s="4">
        <v>-12</v>
      </c>
      <c r="J25" s="5">
        <f t="shared" si="4"/>
        <v>6.309573444801932E-5</v>
      </c>
      <c r="K25" s="4">
        <v>1.96</v>
      </c>
      <c r="L25" s="4">
        <v>1.96</v>
      </c>
      <c r="M25" s="4">
        <v>1.95</v>
      </c>
      <c r="N25" s="4">
        <v>1.93</v>
      </c>
    </row>
    <row r="26" spans="4:24" x14ac:dyDescent="0.25">
      <c r="D26">
        <f t="shared" si="0"/>
        <v>6.3020958209324336</v>
      </c>
      <c r="E26" s="1">
        <f t="shared" si="1"/>
        <v>29</v>
      </c>
      <c r="F26" s="8">
        <f t="shared" si="2"/>
        <v>0.79432823472428093</v>
      </c>
      <c r="G26" s="1">
        <v>-40</v>
      </c>
      <c r="H26">
        <f t="shared" si="3"/>
        <v>6.3020958209324338E-2</v>
      </c>
      <c r="I26" s="4">
        <v>-11</v>
      </c>
      <c r="J26" s="5">
        <f t="shared" si="4"/>
        <v>7.9432823472428099E-5</v>
      </c>
      <c r="K26" s="4">
        <v>1.99</v>
      </c>
      <c r="L26" s="4">
        <v>1.98</v>
      </c>
      <c r="M26" s="4">
        <v>1.98</v>
      </c>
      <c r="N26" s="4">
        <v>1.96</v>
      </c>
    </row>
    <row r="27" spans="4:24" x14ac:dyDescent="0.25">
      <c r="D27">
        <f t="shared" si="0"/>
        <v>7.0710678118654755</v>
      </c>
      <c r="E27" s="1">
        <f t="shared" si="1"/>
        <v>30</v>
      </c>
      <c r="F27" s="8">
        <f t="shared" si="2"/>
        <v>1</v>
      </c>
      <c r="G27" s="1">
        <v>-40</v>
      </c>
      <c r="H27">
        <f t="shared" si="3"/>
        <v>7.0710678118654752E-2</v>
      </c>
      <c r="I27" s="4">
        <v>-10</v>
      </c>
      <c r="J27" s="5">
        <f t="shared" si="4"/>
        <v>1E-4</v>
      </c>
      <c r="K27" s="4">
        <v>2.0099999999999998</v>
      </c>
      <c r="L27" s="4">
        <v>2.0099999999999998</v>
      </c>
      <c r="M27" s="4">
        <v>2</v>
      </c>
      <c r="N27" s="4">
        <v>1.99</v>
      </c>
    </row>
    <row r="28" spans="4:24" x14ac:dyDescent="0.25">
      <c r="D28">
        <f t="shared" si="0"/>
        <v>7.9338685765336656</v>
      </c>
      <c r="E28" s="1">
        <f t="shared" si="1"/>
        <v>30.999999999999996</v>
      </c>
      <c r="F28" s="8">
        <f t="shared" si="2"/>
        <v>1.2589254117941666</v>
      </c>
      <c r="G28" s="1">
        <v>-40</v>
      </c>
      <c r="H28">
        <f t="shared" si="3"/>
        <v>7.9338685765336661E-2</v>
      </c>
      <c r="I28" s="4">
        <v>-9</v>
      </c>
      <c r="J28" s="5">
        <f t="shared" si="4"/>
        <v>1.2589254117941666E-4</v>
      </c>
      <c r="K28" s="4">
        <v>2.04</v>
      </c>
      <c r="L28" s="4">
        <v>2.04</v>
      </c>
      <c r="M28" s="4">
        <v>2.0299999999999998</v>
      </c>
      <c r="N28" s="4">
        <v>2.0099999999999998</v>
      </c>
    </row>
    <row r="29" spans="4:24" x14ac:dyDescent="0.25">
      <c r="D29">
        <f t="shared" si="0"/>
        <v>8.9019469568772234</v>
      </c>
      <c r="E29" s="1">
        <f t="shared" si="1"/>
        <v>31.999999999999996</v>
      </c>
      <c r="F29" s="8">
        <f t="shared" si="2"/>
        <v>1.5848931924611132</v>
      </c>
      <c r="G29" s="1">
        <v>-40</v>
      </c>
      <c r="H29">
        <f t="shared" si="3"/>
        <v>8.9019469568772228E-2</v>
      </c>
      <c r="I29" s="4">
        <v>-8</v>
      </c>
      <c r="J29" s="5">
        <f t="shared" si="4"/>
        <v>1.5848931924611131E-4</v>
      </c>
      <c r="K29" s="4">
        <v>2.0699999999999998</v>
      </c>
      <c r="L29" s="4">
        <v>2.06</v>
      </c>
      <c r="M29" s="4">
        <v>2.0699999999999998</v>
      </c>
      <c r="N29" s="4">
        <v>2.04</v>
      </c>
    </row>
    <row r="30" spans="4:24" x14ac:dyDescent="0.25">
      <c r="D30">
        <f t="shared" si="0"/>
        <v>9.9881487648334506</v>
      </c>
      <c r="E30" s="1">
        <f t="shared" si="1"/>
        <v>33</v>
      </c>
      <c r="F30" s="8">
        <f t="shared" si="2"/>
        <v>1.9952623149688795</v>
      </c>
      <c r="G30" s="1">
        <v>-40</v>
      </c>
      <c r="H30">
        <f t="shared" si="3"/>
        <v>9.9881487648334502E-2</v>
      </c>
      <c r="I30" s="4">
        <v>-7</v>
      </c>
      <c r="J30" s="5">
        <f t="shared" si="4"/>
        <v>1.9952623149688796E-4</v>
      </c>
      <c r="K30" s="4">
        <v>2.1</v>
      </c>
      <c r="L30" s="4">
        <v>2.09</v>
      </c>
      <c r="M30" s="4">
        <v>2.08</v>
      </c>
      <c r="N30" s="4">
        <v>2.0699999999999998</v>
      </c>
    </row>
    <row r="31" spans="4:24" x14ac:dyDescent="0.25">
      <c r="D31">
        <f t="shared" si="0"/>
        <v>11.206887238456494</v>
      </c>
      <c r="E31" s="1">
        <f t="shared" si="1"/>
        <v>34</v>
      </c>
      <c r="F31" s="8">
        <f t="shared" si="2"/>
        <v>2.5118864315095801</v>
      </c>
      <c r="G31" s="1">
        <v>-40</v>
      </c>
      <c r="H31">
        <f t="shared" si="3"/>
        <v>0.11206887238456494</v>
      </c>
      <c r="I31" s="4">
        <v>-6</v>
      </c>
      <c r="J31" s="5">
        <f t="shared" si="4"/>
        <v>2.5118864315095801E-4</v>
      </c>
      <c r="K31" s="4">
        <v>2.12</v>
      </c>
      <c r="L31" s="4">
        <v>2.12</v>
      </c>
      <c r="M31" s="4">
        <v>2.11</v>
      </c>
      <c r="N31" s="4">
        <v>2.09</v>
      </c>
    </row>
    <row r="32" spans="4:24" x14ac:dyDescent="0.25">
      <c r="D32">
        <f t="shared" si="0"/>
        <v>12.574334296829354</v>
      </c>
      <c r="E32" s="1">
        <f t="shared" si="1"/>
        <v>35</v>
      </c>
      <c r="F32" s="8">
        <f t="shared" si="2"/>
        <v>3.1622776601683795</v>
      </c>
      <c r="G32" s="1">
        <v>-40</v>
      </c>
      <c r="H32">
        <f t="shared" si="3"/>
        <v>0.12574334296829354</v>
      </c>
      <c r="I32" s="4">
        <v>-5</v>
      </c>
      <c r="J32" s="5">
        <f t="shared" si="4"/>
        <v>3.1622776601683794E-4</v>
      </c>
      <c r="K32" s="4">
        <v>2.15</v>
      </c>
      <c r="L32" s="4">
        <v>2.14</v>
      </c>
      <c r="M32" s="4">
        <v>2.14</v>
      </c>
      <c r="N32" s="4">
        <v>2.12</v>
      </c>
      <c r="T32" t="s">
        <v>26</v>
      </c>
      <c r="U32">
        <v>2.9000000000000001E-2</v>
      </c>
      <c r="W32" t="s">
        <v>89</v>
      </c>
      <c r="X32">
        <f>1/U32</f>
        <v>34.482758620689651</v>
      </c>
    </row>
    <row r="33" spans="4:24" x14ac:dyDescent="0.25">
      <c r="D33">
        <f t="shared" si="0"/>
        <v>14.108635131604636</v>
      </c>
      <c r="E33" s="1">
        <f t="shared" si="1"/>
        <v>36</v>
      </c>
      <c r="F33" s="8">
        <f t="shared" si="2"/>
        <v>3.9810717055349718</v>
      </c>
      <c r="G33" s="1">
        <v>-40</v>
      </c>
      <c r="H33">
        <f t="shared" si="3"/>
        <v>0.14108635131604638</v>
      </c>
      <c r="I33" s="4">
        <v>-4</v>
      </c>
      <c r="J33" s="5">
        <f t="shared" si="4"/>
        <v>3.9810717055349719E-4</v>
      </c>
      <c r="K33" s="4">
        <v>2.17</v>
      </c>
      <c r="L33" s="4">
        <v>2.17</v>
      </c>
      <c r="M33" s="4">
        <v>2.17</v>
      </c>
      <c r="N33" s="4">
        <v>2.14</v>
      </c>
      <c r="Q33" t="s">
        <v>87</v>
      </c>
      <c r="T33" t="s">
        <v>27</v>
      </c>
      <c r="U33">
        <v>2.1718000000000002</v>
      </c>
      <c r="W33" t="s">
        <v>90</v>
      </c>
      <c r="X33">
        <f>U33/U32</f>
        <v>74.889655172413796</v>
      </c>
    </row>
    <row r="34" spans="4:24" x14ac:dyDescent="0.25">
      <c r="D34">
        <f t="shared" si="0"/>
        <v>15.830148982673412</v>
      </c>
      <c r="E34" s="1">
        <f t="shared" si="1"/>
        <v>37</v>
      </c>
      <c r="F34" s="8">
        <f t="shared" si="2"/>
        <v>5.011872336272722</v>
      </c>
      <c r="G34" s="1">
        <v>-40</v>
      </c>
      <c r="H34">
        <f t="shared" si="3"/>
        <v>0.15830148982673414</v>
      </c>
      <c r="I34" s="4">
        <v>-3</v>
      </c>
      <c r="J34" s="5">
        <f t="shared" si="4"/>
        <v>5.011872336272722E-4</v>
      </c>
      <c r="K34" s="4">
        <v>2.2000000000000002</v>
      </c>
      <c r="L34" s="4">
        <v>2.2000000000000002</v>
      </c>
      <c r="M34" s="4">
        <v>2.2000000000000002</v>
      </c>
      <c r="N34" s="4">
        <v>2.17</v>
      </c>
    </row>
    <row r="35" spans="4:24" x14ac:dyDescent="0.25">
      <c r="D35">
        <f t="shared" si="0"/>
        <v>17.761719292909024</v>
      </c>
      <c r="E35" s="1">
        <f t="shared" si="1"/>
        <v>38</v>
      </c>
      <c r="F35" s="8">
        <f t="shared" si="2"/>
        <v>6.3095734448019334</v>
      </c>
      <c r="G35" s="1">
        <v>-40</v>
      </c>
      <c r="H35">
        <f t="shared" si="3"/>
        <v>0.17761719292909026</v>
      </c>
      <c r="I35" s="4">
        <v>-2</v>
      </c>
      <c r="J35" s="5">
        <f t="shared" si="4"/>
        <v>6.3095734448019331E-4</v>
      </c>
      <c r="K35" s="4">
        <v>2.2200000000000002</v>
      </c>
      <c r="L35" s="4">
        <v>2.2200000000000002</v>
      </c>
      <c r="M35" s="4">
        <v>2.2200000000000002</v>
      </c>
      <c r="N35" s="4">
        <v>2.2000000000000002</v>
      </c>
      <c r="Q35" t="s">
        <v>88</v>
      </c>
      <c r="W35" s="36" t="s">
        <v>91</v>
      </c>
    </row>
    <row r="36" spans="4:24" x14ac:dyDescent="0.25">
      <c r="D36">
        <f t="shared" si="0"/>
        <v>19.928976826775145</v>
      </c>
      <c r="E36" s="1">
        <f t="shared" si="1"/>
        <v>39</v>
      </c>
      <c r="F36" s="8">
        <f t="shared" si="2"/>
        <v>7.9432823472428149</v>
      </c>
      <c r="G36" s="1">
        <v>-40</v>
      </c>
      <c r="H36">
        <f t="shared" si="3"/>
        <v>0.19928976826775147</v>
      </c>
      <c r="I36" s="4">
        <v>-1</v>
      </c>
      <c r="J36" s="5">
        <f t="shared" si="4"/>
        <v>7.9432823472428153E-4</v>
      </c>
      <c r="K36" s="4">
        <v>2.25</v>
      </c>
      <c r="L36" s="4">
        <v>2.2400000000000002</v>
      </c>
      <c r="M36" s="4">
        <v>2.2400000000000002</v>
      </c>
      <c r="N36" s="4">
        <v>2.2200000000000002</v>
      </c>
    </row>
    <row r="37" spans="4:24" x14ac:dyDescent="0.25">
      <c r="D37">
        <f t="shared" si="0"/>
        <v>22.360679774997898</v>
      </c>
      <c r="E37" s="1">
        <f t="shared" si="1"/>
        <v>40</v>
      </c>
      <c r="F37" s="8">
        <f t="shared" si="2"/>
        <v>10</v>
      </c>
      <c r="G37" s="1">
        <v>-40</v>
      </c>
      <c r="H37">
        <f t="shared" si="3"/>
        <v>0.22360679774997896</v>
      </c>
      <c r="I37" s="4">
        <v>0</v>
      </c>
      <c r="J37" s="5">
        <f t="shared" si="4"/>
        <v>1E-3</v>
      </c>
      <c r="K37" s="4">
        <v>2.27</v>
      </c>
      <c r="L37" s="4">
        <v>2.27</v>
      </c>
      <c r="M37" s="4">
        <v>2.2599999999999998</v>
      </c>
      <c r="N37" s="4">
        <v>2.2400000000000002</v>
      </c>
    </row>
    <row r="38" spans="4:24" x14ac:dyDescent="0.25">
      <c r="D38">
        <f t="shared" si="0"/>
        <v>25.089095358284318</v>
      </c>
      <c r="E38" s="1">
        <f t="shared" si="1"/>
        <v>41</v>
      </c>
      <c r="F38" s="8">
        <f>J38*10^(-G38/10)</f>
        <v>12.589254117941673</v>
      </c>
      <c r="G38" s="1">
        <v>-40</v>
      </c>
      <c r="H38">
        <f t="shared" si="3"/>
        <v>0.25089095358284319</v>
      </c>
      <c r="I38" s="1">
        <v>1</v>
      </c>
      <c r="J38" s="3">
        <f t="shared" si="4"/>
        <v>1.2589254117941673E-3</v>
      </c>
      <c r="K38" s="1">
        <v>2.2799999999999998</v>
      </c>
      <c r="L38" s="1">
        <v>2.29</v>
      </c>
      <c r="M38" s="1">
        <v>2.29</v>
      </c>
      <c r="N38" s="1">
        <v>2.27</v>
      </c>
    </row>
    <row r="39" spans="4:24" x14ac:dyDescent="0.25">
      <c r="D39">
        <f t="shared" si="0"/>
        <v>28.150427993736734</v>
      </c>
      <c r="E39" s="1">
        <f t="shared" si="1"/>
        <v>42</v>
      </c>
      <c r="F39" s="8">
        <f t="shared" si="2"/>
        <v>15.848931924611136</v>
      </c>
      <c r="G39" s="1">
        <v>-40</v>
      </c>
      <c r="H39">
        <f t="shared" si="3"/>
        <v>0.28150427993736737</v>
      </c>
      <c r="I39" s="1">
        <v>2</v>
      </c>
      <c r="J39" s="3">
        <f t="shared" si="4"/>
        <v>1.5848931924611136E-3</v>
      </c>
      <c r="K39" s="1">
        <v>2.3199999999999998</v>
      </c>
      <c r="L39" s="1">
        <v>2.3199999999999998</v>
      </c>
      <c r="M39" s="1">
        <v>2.31</v>
      </c>
      <c r="N39" s="1">
        <v>2.2799999999999998</v>
      </c>
    </row>
    <row r="40" spans="4:24" x14ac:dyDescent="0.25">
      <c r="D40">
        <f t="shared" si="0"/>
        <v>31.585299705471211</v>
      </c>
      <c r="E40" s="1">
        <f t="shared" si="1"/>
        <v>43</v>
      </c>
      <c r="F40" s="8">
        <f t="shared" si="2"/>
        <v>19.952623149688797</v>
      </c>
      <c r="G40" s="1">
        <v>-40</v>
      </c>
      <c r="H40">
        <f t="shared" si="3"/>
        <v>0.31585299705471215</v>
      </c>
      <c r="I40" s="1">
        <v>3</v>
      </c>
      <c r="J40" s="3">
        <f t="shared" si="4"/>
        <v>1.9952623149688798E-3</v>
      </c>
      <c r="K40" s="1">
        <v>2.35</v>
      </c>
      <c r="L40" s="1">
        <v>2.35</v>
      </c>
      <c r="M40" s="1">
        <v>2.34</v>
      </c>
      <c r="N40" s="1">
        <v>2.31</v>
      </c>
    </row>
    <row r="41" spans="4:24" x14ac:dyDescent="0.25">
      <c r="D41">
        <f t="shared" si="0"/>
        <v>35.439289154197077</v>
      </c>
      <c r="E41" s="1">
        <f t="shared" si="1"/>
        <v>44</v>
      </c>
      <c r="F41" s="8">
        <f t="shared" si="2"/>
        <v>25.118864315095806</v>
      </c>
      <c r="G41" s="1">
        <v>-40</v>
      </c>
      <c r="H41">
        <f t="shared" si="3"/>
        <v>0.35439289154197073</v>
      </c>
      <c r="I41" s="1">
        <v>4</v>
      </c>
      <c r="J41" s="3">
        <f t="shared" si="4"/>
        <v>2.5118864315095807E-3</v>
      </c>
      <c r="K41" s="1">
        <v>2.37</v>
      </c>
      <c r="L41" s="1">
        <v>2.37</v>
      </c>
      <c r="M41" s="1">
        <v>2.36</v>
      </c>
      <c r="N41" s="1">
        <v>2.34</v>
      </c>
    </row>
    <row r="42" spans="4:24" x14ac:dyDescent="0.25">
      <c r="D42">
        <f t="shared" si="0"/>
        <v>39.763536438352531</v>
      </c>
      <c r="E42" s="1">
        <f t="shared" si="1"/>
        <v>45</v>
      </c>
      <c r="F42" s="8">
        <f t="shared" si="2"/>
        <v>31.622776601683793</v>
      </c>
      <c r="G42" s="1">
        <v>-40</v>
      </c>
      <c r="H42">
        <f t="shared" si="3"/>
        <v>0.39763536438352531</v>
      </c>
      <c r="I42" s="1">
        <v>5</v>
      </c>
      <c r="J42" s="3">
        <f t="shared" si="4"/>
        <v>3.1622776601683794E-3</v>
      </c>
      <c r="K42" s="1">
        <v>2.39</v>
      </c>
      <c r="L42" s="1">
        <v>2.4</v>
      </c>
      <c r="M42" s="1">
        <v>2.39</v>
      </c>
      <c r="N42" s="1">
        <v>2.36</v>
      </c>
    </row>
    <row r="43" spans="4:24" x14ac:dyDescent="0.25">
      <c r="D43">
        <f t="shared" si="0"/>
        <v>44.61542169214011</v>
      </c>
      <c r="E43" s="1">
        <f t="shared" si="1"/>
        <v>46</v>
      </c>
      <c r="F43" s="8">
        <f t="shared" si="2"/>
        <v>39.810717055349727</v>
      </c>
      <c r="G43" s="1">
        <v>-40</v>
      </c>
      <c r="H43">
        <f t="shared" si="3"/>
        <v>0.44615421692140111</v>
      </c>
      <c r="I43" s="1">
        <v>6</v>
      </c>
      <c r="J43" s="3">
        <f t="shared" si="4"/>
        <v>3.9810717055349725E-3</v>
      </c>
      <c r="K43" s="1">
        <v>2.42</v>
      </c>
      <c r="L43" s="1">
        <v>2.4300000000000002</v>
      </c>
      <c r="M43" s="1">
        <v>2.41</v>
      </c>
      <c r="N43" s="1">
        <v>2.38</v>
      </c>
    </row>
    <row r="44" spans="4:24" x14ac:dyDescent="0.25">
      <c r="D44">
        <f t="shared" si="0"/>
        <v>50.059326485045339</v>
      </c>
      <c r="E44" s="1">
        <f t="shared" si="1"/>
        <v>47</v>
      </c>
      <c r="F44" s="8">
        <f t="shared" si="2"/>
        <v>50.118723362727231</v>
      </c>
      <c r="G44" s="1">
        <v>-40</v>
      </c>
      <c r="H44">
        <f t="shared" si="3"/>
        <v>0.5005932648504533</v>
      </c>
      <c r="I44" s="1">
        <v>7</v>
      </c>
      <c r="J44" s="3">
        <f t="shared" si="4"/>
        <v>5.0118723362727229E-3</v>
      </c>
      <c r="K44" s="1">
        <v>2.46</v>
      </c>
      <c r="L44" s="1">
        <v>2.4500000000000002</v>
      </c>
      <c r="M44" s="1">
        <v>2.4300000000000002</v>
      </c>
      <c r="N44" s="1">
        <v>2.41</v>
      </c>
    </row>
    <row r="45" spans="4:24" x14ac:dyDescent="0.25">
      <c r="D45">
        <f t="shared" si="0"/>
        <v>56.167488126147916</v>
      </c>
      <c r="E45" s="1">
        <f t="shared" si="1"/>
        <v>48</v>
      </c>
      <c r="F45" s="8">
        <f t="shared" si="2"/>
        <v>63.095734448019343</v>
      </c>
      <c r="G45" s="1">
        <v>-40</v>
      </c>
      <c r="H45">
        <f t="shared" si="3"/>
        <v>0.56167488126147913</v>
      </c>
      <c r="I45" s="1">
        <v>8</v>
      </c>
      <c r="J45" s="3">
        <f t="shared" si="4"/>
        <v>6.3095734448019346E-3</v>
      </c>
      <c r="K45" s="1">
        <v>2.48</v>
      </c>
      <c r="L45" s="1">
        <v>2.4700000000000002</v>
      </c>
      <c r="M45" s="1">
        <v>2.4500000000000002</v>
      </c>
      <c r="N45" s="1">
        <v>2.4300000000000002</v>
      </c>
    </row>
    <row r="46" spans="4:24" x14ac:dyDescent="0.25">
      <c r="D46">
        <f t="shared" si="0"/>
        <v>63.02095820932437</v>
      </c>
      <c r="E46" s="1">
        <f t="shared" si="1"/>
        <v>49</v>
      </c>
      <c r="F46" s="8">
        <f t="shared" si="2"/>
        <v>79.432823472428169</v>
      </c>
      <c r="G46" s="1">
        <v>-40</v>
      </c>
      <c r="H46">
        <f t="shared" si="3"/>
        <v>0.63020958209324374</v>
      </c>
      <c r="I46" s="1">
        <v>9</v>
      </c>
      <c r="J46" s="3">
        <f t="shared" si="4"/>
        <v>7.9432823472428173E-3</v>
      </c>
      <c r="K46" s="1">
        <v>2.5</v>
      </c>
      <c r="L46" s="1">
        <v>2.4900000000000002</v>
      </c>
      <c r="M46" s="1">
        <v>2.4700000000000002</v>
      </c>
      <c r="N46" s="1">
        <v>2.4500000000000002</v>
      </c>
    </row>
    <row r="47" spans="4:24" x14ac:dyDescent="0.25">
      <c r="D47">
        <f t="shared" si="0"/>
        <v>70.710678118654755</v>
      </c>
      <c r="E47" s="1">
        <f t="shared" si="1"/>
        <v>50</v>
      </c>
      <c r="F47" s="8">
        <f t="shared" si="2"/>
        <v>100</v>
      </c>
      <c r="G47" s="1">
        <v>-40</v>
      </c>
      <c r="H47">
        <f t="shared" si="3"/>
        <v>0.70710678118654757</v>
      </c>
      <c r="I47" s="1">
        <v>10</v>
      </c>
      <c r="J47" s="3">
        <f t="shared" si="4"/>
        <v>0.01</v>
      </c>
      <c r="K47" s="1">
        <v>2.5099999999999998</v>
      </c>
      <c r="L47" s="1">
        <v>2.5099999999999998</v>
      </c>
      <c r="M47" s="1">
        <v>2.4900000000000002</v>
      </c>
      <c r="N47" s="1">
        <v>2.4700000000000002</v>
      </c>
    </row>
    <row r="48" spans="4:24" x14ac:dyDescent="0.25">
      <c r="D48">
        <f t="shared" si="0"/>
        <v>79.338685765336706</v>
      </c>
      <c r="E48" s="1">
        <f t="shared" si="1"/>
        <v>51.000000000000007</v>
      </c>
      <c r="F48" s="8">
        <f t="shared" si="2"/>
        <v>125.8925411794168</v>
      </c>
      <c r="G48" s="1">
        <v>-40</v>
      </c>
      <c r="H48">
        <f t="shared" si="3"/>
        <v>0.79338685765336692</v>
      </c>
      <c r="I48" s="1">
        <v>11</v>
      </c>
      <c r="J48" s="3">
        <f t="shared" si="4"/>
        <v>1.258925411794168E-2</v>
      </c>
      <c r="K48" s="1">
        <v>2.5299999999999998</v>
      </c>
      <c r="L48" s="1">
        <v>2.52</v>
      </c>
      <c r="M48" s="1">
        <v>2.52</v>
      </c>
      <c r="N48" s="1">
        <v>2.5</v>
      </c>
    </row>
    <row r="49" spans="4:14" x14ac:dyDescent="0.25">
      <c r="D49">
        <f t="shared" si="0"/>
        <v>89.019469568772251</v>
      </c>
      <c r="E49" s="1">
        <f t="shared" si="1"/>
        <v>52</v>
      </c>
      <c r="F49" s="8">
        <f t="shared" si="2"/>
        <v>158.48931924611136</v>
      </c>
      <c r="G49" s="1">
        <v>-40</v>
      </c>
      <c r="H49">
        <f t="shared" si="3"/>
        <v>0.89019469568772247</v>
      </c>
      <c r="I49" s="1">
        <v>12</v>
      </c>
      <c r="J49" s="3">
        <f t="shared" si="4"/>
        <v>1.5848931924611138E-2</v>
      </c>
      <c r="K49" s="1">
        <v>2.56</v>
      </c>
      <c r="L49" s="1">
        <v>2.5499999999999998</v>
      </c>
      <c r="M49" s="1">
        <v>2.54</v>
      </c>
      <c r="N49" s="1">
        <v>2.52</v>
      </c>
    </row>
    <row r="50" spans="4:14" x14ac:dyDescent="0.25">
      <c r="D50">
        <f t="shared" si="0"/>
        <v>99.881487648334527</v>
      </c>
      <c r="E50" s="1">
        <f t="shared" si="1"/>
        <v>53</v>
      </c>
      <c r="F50" s="8">
        <f t="shared" si="2"/>
        <v>199.52623149688804</v>
      </c>
      <c r="G50" s="1">
        <v>-40</v>
      </c>
      <c r="H50">
        <f t="shared" si="3"/>
        <v>0.99881487648334533</v>
      </c>
      <c r="I50" s="1">
        <v>13</v>
      </c>
      <c r="J50" s="3">
        <f t="shared" si="4"/>
        <v>1.9952623149688806E-2</v>
      </c>
      <c r="K50" s="1">
        <v>2.58</v>
      </c>
      <c r="L50" s="1">
        <v>2.57</v>
      </c>
      <c r="M50" s="1">
        <v>2.56</v>
      </c>
      <c r="N50" s="1">
        <v>2.54</v>
      </c>
    </row>
    <row r="51" spans="4:14" x14ac:dyDescent="0.25">
      <c r="D51">
        <f t="shared" si="0"/>
        <v>112.06887238456493</v>
      </c>
      <c r="E51" s="1">
        <f t="shared" si="1"/>
        <v>54</v>
      </c>
      <c r="F51" s="8">
        <f t="shared" si="2"/>
        <v>251.18864315095797</v>
      </c>
      <c r="G51" s="1">
        <v>-40</v>
      </c>
      <c r="H51">
        <f t="shared" si="3"/>
        <v>1.1206887238456493</v>
      </c>
      <c r="I51" s="1">
        <v>14</v>
      </c>
      <c r="J51" s="3">
        <f t="shared" si="4"/>
        <v>2.5118864315095798E-2</v>
      </c>
      <c r="K51" s="1">
        <v>2.6</v>
      </c>
      <c r="L51" s="1">
        <v>2.59</v>
      </c>
      <c r="M51" s="1">
        <v>2.58</v>
      </c>
      <c r="N51" s="1">
        <v>2.57</v>
      </c>
    </row>
    <row r="52" spans="4:14" x14ac:dyDescent="0.25">
      <c r="D52">
        <f t="shared" si="0"/>
        <v>125.74334296829356</v>
      </c>
      <c r="E52" s="1">
        <f t="shared" si="1"/>
        <v>55</v>
      </c>
      <c r="F52" s="8">
        <f t="shared" si="2"/>
        <v>316.22776601683807</v>
      </c>
      <c r="G52" s="1">
        <v>-40</v>
      </c>
      <c r="H52">
        <f t="shared" si="3"/>
        <v>1.2574334296829357</v>
      </c>
      <c r="I52" s="1">
        <v>15</v>
      </c>
      <c r="J52" s="3">
        <f t="shared" si="4"/>
        <v>3.1622776601683805E-2</v>
      </c>
      <c r="K52" s="1">
        <v>2.61</v>
      </c>
      <c r="L52" s="1">
        <v>2.61</v>
      </c>
      <c r="M52" s="1">
        <v>2.6</v>
      </c>
      <c r="N52" s="1">
        <v>2.59</v>
      </c>
    </row>
    <row r="53" spans="4:14" x14ac:dyDescent="0.25">
      <c r="D53">
        <f t="shared" si="0"/>
        <v>141.08635131604643</v>
      </c>
      <c r="E53" s="1">
        <f t="shared" si="1"/>
        <v>56.000000000000007</v>
      </c>
      <c r="F53" s="8">
        <f t="shared" si="2"/>
        <v>398.10717055349755</v>
      </c>
      <c r="G53" s="1">
        <v>-40</v>
      </c>
      <c r="H53">
        <f t="shared" si="3"/>
        <v>1.4108635131604643</v>
      </c>
      <c r="I53" s="1">
        <v>16</v>
      </c>
      <c r="J53" s="3">
        <f t="shared" si="4"/>
        <v>3.9810717055349755E-2</v>
      </c>
      <c r="K53" s="1">
        <v>2.61</v>
      </c>
      <c r="L53" s="1">
        <v>2.61</v>
      </c>
      <c r="M53" s="1">
        <v>2.62</v>
      </c>
      <c r="N53" s="1">
        <v>2.61</v>
      </c>
    </row>
    <row r="54" spans="4:14" x14ac:dyDescent="0.25">
      <c r="D54">
        <f t="shared" si="0"/>
        <v>158.30148982673418</v>
      </c>
      <c r="E54" s="1">
        <f t="shared" si="1"/>
        <v>57</v>
      </c>
      <c r="F54" s="8">
        <f t="shared" si="2"/>
        <v>501.18723362727241</v>
      </c>
      <c r="G54" s="1">
        <v>-40</v>
      </c>
      <c r="H54">
        <f t="shared" si="3"/>
        <v>1.5830148982673415</v>
      </c>
      <c r="I54" s="1">
        <v>17</v>
      </c>
      <c r="J54" s="3">
        <f t="shared" si="4"/>
        <v>5.0118723362727241E-2</v>
      </c>
      <c r="K54" s="1">
        <v>2.61</v>
      </c>
      <c r="L54" s="1">
        <v>2.63</v>
      </c>
      <c r="M54" s="1">
        <v>2.63</v>
      </c>
      <c r="N54" s="1">
        <v>2.63</v>
      </c>
    </row>
    <row r="55" spans="4:14" x14ac:dyDescent="0.25">
      <c r="D55">
        <f t="shared" si="0"/>
        <v>177.61719292909029</v>
      </c>
      <c r="E55" s="1">
        <f t="shared" si="1"/>
        <v>58.000000000000007</v>
      </c>
      <c r="F55" s="8">
        <f t="shared" si="2"/>
        <v>630.95734448019368</v>
      </c>
      <c r="G55" s="1">
        <v>-40</v>
      </c>
      <c r="H55">
        <f t="shared" si="3"/>
        <v>1.7761719292909031</v>
      </c>
      <c r="I55" s="1">
        <v>18</v>
      </c>
      <c r="J55" s="3">
        <f t="shared" si="4"/>
        <v>6.3095734448019372E-2</v>
      </c>
      <c r="K55" s="1">
        <v>2.61</v>
      </c>
      <c r="L55" s="1">
        <v>2.63</v>
      </c>
      <c r="M55" s="1"/>
      <c r="N55" s="1"/>
    </row>
    <row r="56" spans="4:14" x14ac:dyDescent="0.25">
      <c r="D56">
        <f t="shared" si="0"/>
        <v>199.2897682677515</v>
      </c>
      <c r="E56" s="1">
        <f t="shared" si="1"/>
        <v>59</v>
      </c>
      <c r="F56" s="8">
        <f t="shared" si="2"/>
        <v>794.32823472428197</v>
      </c>
      <c r="G56" s="1">
        <v>-40</v>
      </c>
      <c r="H56">
        <f t="shared" si="3"/>
        <v>1.9928976826775151</v>
      </c>
      <c r="I56" s="1">
        <v>19</v>
      </c>
      <c r="J56" s="3">
        <f t="shared" si="4"/>
        <v>7.9432823472428193E-2</v>
      </c>
      <c r="K56" s="1">
        <v>2.6</v>
      </c>
      <c r="L56" s="1">
        <v>2.62</v>
      </c>
      <c r="M56" s="1"/>
      <c r="N56" s="1"/>
    </row>
    <row r="57" spans="4:14" x14ac:dyDescent="0.25">
      <c r="D57">
        <f t="shared" si="0"/>
        <v>223.60679774997897</v>
      </c>
      <c r="E57" s="1">
        <f t="shared" si="1"/>
        <v>60</v>
      </c>
      <c r="F57" s="8">
        <f t="shared" si="2"/>
        <v>1000</v>
      </c>
      <c r="G57" s="1">
        <v>-40</v>
      </c>
      <c r="H57">
        <f t="shared" si="3"/>
        <v>2.2360679774997898</v>
      </c>
      <c r="I57" s="1">
        <v>20</v>
      </c>
      <c r="J57" s="3">
        <f t="shared" si="4"/>
        <v>0.1</v>
      </c>
      <c r="K57" s="1">
        <v>2.48</v>
      </c>
      <c r="L57" s="1">
        <v>2.5499999999999998</v>
      </c>
      <c r="M57" s="1"/>
      <c r="N57" s="1"/>
    </row>
  </sheetData>
  <mergeCells count="3">
    <mergeCell ref="E3:F3"/>
    <mergeCell ref="I3:J3"/>
    <mergeCell ref="K3:N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0398-ABB7-4405-A865-3871D3BB553E}">
  <dimension ref="A2:T198"/>
  <sheetViews>
    <sheetView tabSelected="1" topLeftCell="A168" workbookViewId="0">
      <selection activeCell="Q177" sqref="Q177"/>
    </sheetView>
  </sheetViews>
  <sheetFormatPr defaultRowHeight="15" x14ac:dyDescent="0.25"/>
  <sheetData>
    <row r="2" spans="1:17" x14ac:dyDescent="0.25">
      <c r="C2" t="s">
        <v>105</v>
      </c>
    </row>
    <row r="3" spans="1:17" x14ac:dyDescent="0.25">
      <c r="C3" t="s">
        <v>92</v>
      </c>
    </row>
    <row r="4" spans="1:17" x14ac:dyDescent="0.25">
      <c r="C4" t="s">
        <v>93</v>
      </c>
    </row>
    <row r="5" spans="1:17" x14ac:dyDescent="0.25">
      <c r="C5" t="s">
        <v>94</v>
      </c>
    </row>
    <row r="6" spans="1:17" x14ac:dyDescent="0.25">
      <c r="Q6" t="s">
        <v>101</v>
      </c>
    </row>
    <row r="7" spans="1:17" x14ac:dyDescent="0.25">
      <c r="A7" s="45" t="s">
        <v>103</v>
      </c>
      <c r="C7" t="s">
        <v>96</v>
      </c>
      <c r="Q7" t="s">
        <v>102</v>
      </c>
    </row>
    <row r="8" spans="1:17" x14ac:dyDescent="0.25">
      <c r="C8" s="41" t="s">
        <v>20</v>
      </c>
      <c r="D8" s="41" t="s">
        <v>19</v>
      </c>
      <c r="E8" s="40" t="s">
        <v>85</v>
      </c>
      <c r="F8" s="40" t="s">
        <v>76</v>
      </c>
      <c r="G8" s="41" t="s">
        <v>95</v>
      </c>
    </row>
    <row r="9" spans="1:17" x14ac:dyDescent="0.25">
      <c r="C9" s="41"/>
      <c r="D9" s="41"/>
      <c r="E9" s="40"/>
      <c r="F9" s="40"/>
      <c r="G9" s="41"/>
      <c r="Q9" s="36" t="s">
        <v>111</v>
      </c>
    </row>
    <row r="10" spans="1:17" x14ac:dyDescent="0.25">
      <c r="C10" s="1">
        <v>5</v>
      </c>
      <c r="D10" s="7">
        <f>10*LOG(C10/0.001)</f>
        <v>36.989700043360187</v>
      </c>
      <c r="E10">
        <v>-40</v>
      </c>
      <c r="F10" s="7">
        <f>D10+E10</f>
        <v>-3.0102999566398125</v>
      </c>
      <c r="G10" s="1">
        <v>2.04</v>
      </c>
    </row>
    <row r="11" spans="1:17" x14ac:dyDescent="0.25">
      <c r="C11" s="1">
        <v>10</v>
      </c>
      <c r="D11" s="7">
        <f t="shared" ref="D11:D15" si="0">10*LOG(C11/0.001)</f>
        <v>40</v>
      </c>
      <c r="E11">
        <v>-40</v>
      </c>
      <c r="F11" s="7">
        <f t="shared" ref="F11:F15" si="1">D11+E11</f>
        <v>0</v>
      </c>
      <c r="G11" s="1"/>
    </row>
    <row r="12" spans="1:17" x14ac:dyDescent="0.25">
      <c r="C12" s="1">
        <v>20</v>
      </c>
      <c r="D12" s="7">
        <f t="shared" si="0"/>
        <v>43.010299956639813</v>
      </c>
      <c r="E12">
        <v>-40</v>
      </c>
      <c r="F12" s="7">
        <f t="shared" si="1"/>
        <v>3.0102999566398125</v>
      </c>
      <c r="G12" s="1"/>
    </row>
    <row r="13" spans="1:17" x14ac:dyDescent="0.25">
      <c r="C13" s="1">
        <v>50</v>
      </c>
      <c r="D13" s="7">
        <f t="shared" si="0"/>
        <v>46.989700043360187</v>
      </c>
      <c r="E13">
        <v>-40</v>
      </c>
      <c r="F13" s="7">
        <f t="shared" si="1"/>
        <v>6.9897000433601875</v>
      </c>
      <c r="G13" s="6"/>
    </row>
    <row r="14" spans="1:17" x14ac:dyDescent="0.25">
      <c r="C14" s="1">
        <v>70</v>
      </c>
      <c r="D14" s="7">
        <f t="shared" si="0"/>
        <v>48.450980400142569</v>
      </c>
      <c r="E14">
        <v>-40</v>
      </c>
      <c r="F14" s="7">
        <f t="shared" si="1"/>
        <v>8.4509804001425692</v>
      </c>
      <c r="G14" s="6"/>
    </row>
    <row r="15" spans="1:17" x14ac:dyDescent="0.25">
      <c r="C15" s="1">
        <v>100</v>
      </c>
      <c r="D15" s="7">
        <f t="shared" si="0"/>
        <v>50</v>
      </c>
      <c r="E15">
        <v>-40</v>
      </c>
      <c r="F15" s="7">
        <f t="shared" si="1"/>
        <v>10</v>
      </c>
      <c r="G15" s="1">
        <v>2.3519999999999999</v>
      </c>
    </row>
    <row r="24" spans="1:17" x14ac:dyDescent="0.25">
      <c r="A24" s="46" t="s">
        <v>103</v>
      </c>
      <c r="C24" t="s">
        <v>97</v>
      </c>
    </row>
    <row r="25" spans="1:17" x14ac:dyDescent="0.25">
      <c r="C25" s="41" t="s">
        <v>20</v>
      </c>
      <c r="D25" s="41" t="s">
        <v>19</v>
      </c>
      <c r="E25" s="40" t="s">
        <v>85</v>
      </c>
      <c r="F25" s="40" t="s">
        <v>76</v>
      </c>
      <c r="G25" s="41" t="s">
        <v>95</v>
      </c>
    </row>
    <row r="26" spans="1:17" x14ac:dyDescent="0.25">
      <c r="C26" s="41"/>
      <c r="D26" s="41"/>
      <c r="E26" s="40"/>
      <c r="F26" s="40"/>
      <c r="G26" s="41"/>
      <c r="Q26" t="s">
        <v>101</v>
      </c>
    </row>
    <row r="27" spans="1:17" x14ac:dyDescent="0.25">
      <c r="C27" s="1">
        <v>5</v>
      </c>
      <c r="D27" s="7">
        <f>10*LOG(C27/0.001)</f>
        <v>36.989700043360187</v>
      </c>
      <c r="E27">
        <v>-40</v>
      </c>
      <c r="F27" s="7">
        <f>D27+E27</f>
        <v>-3.0102999566398125</v>
      </c>
      <c r="G27" s="1">
        <v>2.044</v>
      </c>
      <c r="Q27" t="s">
        <v>102</v>
      </c>
    </row>
    <row r="28" spans="1:17" x14ac:dyDescent="0.25">
      <c r="C28" s="1">
        <v>10</v>
      </c>
      <c r="D28" s="7">
        <f t="shared" ref="D28:D32" si="2">10*LOG(C28/0.001)</f>
        <v>40</v>
      </c>
      <c r="E28">
        <v>-40</v>
      </c>
      <c r="F28" s="7">
        <f t="shared" ref="F28:F32" si="3">D28+E28</f>
        <v>0</v>
      </c>
      <c r="G28" s="1"/>
    </row>
    <row r="29" spans="1:17" x14ac:dyDescent="0.25">
      <c r="C29" s="1">
        <v>20</v>
      </c>
      <c r="D29" s="7">
        <f t="shared" si="2"/>
        <v>43.010299956639813</v>
      </c>
      <c r="E29">
        <v>-40</v>
      </c>
      <c r="F29" s="7">
        <f t="shared" si="3"/>
        <v>3.0102999566398125</v>
      </c>
      <c r="G29" s="1"/>
      <c r="Q29" s="36" t="s">
        <v>110</v>
      </c>
    </row>
    <row r="30" spans="1:17" x14ac:dyDescent="0.25">
      <c r="C30" s="1">
        <v>50</v>
      </c>
      <c r="D30" s="7">
        <f t="shared" si="2"/>
        <v>46.989700043360187</v>
      </c>
      <c r="E30">
        <v>-40</v>
      </c>
      <c r="F30" s="7">
        <f t="shared" si="3"/>
        <v>6.9897000433601875</v>
      </c>
      <c r="G30" s="6"/>
    </row>
    <row r="31" spans="1:17" x14ac:dyDescent="0.25">
      <c r="C31" s="1">
        <v>70</v>
      </c>
      <c r="D31" s="7">
        <f>10*LOG(C31/0.001)</f>
        <v>48.450980400142569</v>
      </c>
      <c r="E31">
        <v>-40</v>
      </c>
      <c r="F31" s="7">
        <f t="shared" si="3"/>
        <v>8.4509804001425692</v>
      </c>
      <c r="G31" s="6"/>
    </row>
    <row r="32" spans="1:17" x14ac:dyDescent="0.25">
      <c r="C32" s="1">
        <v>100</v>
      </c>
      <c r="D32" s="7">
        <f t="shared" si="2"/>
        <v>50</v>
      </c>
      <c r="E32">
        <v>-40</v>
      </c>
      <c r="F32" s="7">
        <f t="shared" si="3"/>
        <v>10</v>
      </c>
      <c r="G32" s="1">
        <v>2.3479999999999999</v>
      </c>
    </row>
    <row r="42" spans="1:17" x14ac:dyDescent="0.25">
      <c r="Q42" t="s">
        <v>101</v>
      </c>
    </row>
    <row r="43" spans="1:17" x14ac:dyDescent="0.25">
      <c r="A43" s="45" t="s">
        <v>103</v>
      </c>
      <c r="C43" t="s">
        <v>98</v>
      </c>
      <c r="Q43" t="s">
        <v>102</v>
      </c>
    </row>
    <row r="44" spans="1:17" x14ac:dyDescent="0.25">
      <c r="C44" s="41" t="s">
        <v>20</v>
      </c>
      <c r="D44" s="41" t="s">
        <v>19</v>
      </c>
      <c r="E44" s="40" t="s">
        <v>85</v>
      </c>
      <c r="F44" s="40" t="s">
        <v>76</v>
      </c>
      <c r="G44" s="41" t="s">
        <v>95</v>
      </c>
    </row>
    <row r="45" spans="1:17" x14ac:dyDescent="0.25">
      <c r="C45" s="41"/>
      <c r="D45" s="41"/>
      <c r="E45" s="40"/>
      <c r="F45" s="40"/>
      <c r="G45" s="41"/>
      <c r="Q45" s="36" t="s">
        <v>109</v>
      </c>
    </row>
    <row r="46" spans="1:17" x14ac:dyDescent="0.25">
      <c r="C46" s="1">
        <v>5</v>
      </c>
      <c r="D46" s="7">
        <f>10*LOG(C46/0.001)</f>
        <v>36.989700043360187</v>
      </c>
      <c r="E46">
        <v>-40</v>
      </c>
      <c r="F46" s="7">
        <f>D46+E46</f>
        <v>-3.0102999566398125</v>
      </c>
      <c r="G46" s="1">
        <v>2.04</v>
      </c>
    </row>
    <row r="47" spans="1:17" x14ac:dyDescent="0.25">
      <c r="C47" s="1">
        <v>10</v>
      </c>
      <c r="D47" s="7">
        <f t="shared" ref="D47:D50" si="4">10*LOG(C47/0.001)</f>
        <v>40</v>
      </c>
      <c r="E47">
        <v>-40</v>
      </c>
      <c r="F47" s="7">
        <f t="shared" ref="F47:F50" si="5">D47+E47</f>
        <v>0</v>
      </c>
      <c r="G47" s="1"/>
    </row>
    <row r="48" spans="1:17" x14ac:dyDescent="0.25">
      <c r="C48" s="1">
        <v>20</v>
      </c>
      <c r="D48" s="7">
        <f t="shared" si="4"/>
        <v>43.010299956639813</v>
      </c>
      <c r="E48">
        <v>-40</v>
      </c>
      <c r="F48" s="7">
        <f t="shared" si="5"/>
        <v>3.0102999566398125</v>
      </c>
      <c r="G48" s="1"/>
    </row>
    <row r="49" spans="1:17" x14ac:dyDescent="0.25">
      <c r="C49" s="1">
        <v>50</v>
      </c>
      <c r="D49" s="7">
        <f t="shared" si="4"/>
        <v>46.989700043360187</v>
      </c>
      <c r="E49">
        <v>-40</v>
      </c>
      <c r="F49" s="7">
        <f t="shared" si="5"/>
        <v>6.9897000433601875</v>
      </c>
      <c r="G49" s="6"/>
    </row>
    <row r="50" spans="1:17" x14ac:dyDescent="0.25">
      <c r="C50" s="1">
        <v>100</v>
      </c>
      <c r="D50" s="7">
        <f t="shared" si="4"/>
        <v>50</v>
      </c>
      <c r="E50">
        <v>-40</v>
      </c>
      <c r="F50" s="7">
        <f t="shared" si="5"/>
        <v>10</v>
      </c>
      <c r="G50" s="1">
        <v>2.3479999999999999</v>
      </c>
    </row>
    <row r="60" spans="1:17" x14ac:dyDescent="0.25">
      <c r="Q60" t="s">
        <v>101</v>
      </c>
    </row>
    <row r="61" spans="1:17" x14ac:dyDescent="0.25">
      <c r="A61" s="45" t="s">
        <v>103</v>
      </c>
      <c r="C61" t="s">
        <v>99</v>
      </c>
      <c r="Q61" t="s">
        <v>102</v>
      </c>
    </row>
    <row r="62" spans="1:17" x14ac:dyDescent="0.25">
      <c r="C62" s="41" t="s">
        <v>20</v>
      </c>
      <c r="D62" s="41" t="s">
        <v>19</v>
      </c>
      <c r="E62" s="40" t="s">
        <v>85</v>
      </c>
      <c r="F62" s="40" t="s">
        <v>76</v>
      </c>
      <c r="G62" s="41" t="s">
        <v>95</v>
      </c>
    </row>
    <row r="63" spans="1:17" x14ac:dyDescent="0.25">
      <c r="C63" s="41"/>
      <c r="D63" s="41"/>
      <c r="E63" s="40"/>
      <c r="F63" s="40"/>
      <c r="G63" s="41"/>
      <c r="Q63" s="36" t="s">
        <v>108</v>
      </c>
    </row>
    <row r="64" spans="1:17" x14ac:dyDescent="0.25">
      <c r="C64" s="1">
        <v>5</v>
      </c>
      <c r="D64" s="7">
        <f>10*LOG(C64/0.001)</f>
        <v>36.989700043360187</v>
      </c>
      <c r="E64">
        <v>-40</v>
      </c>
      <c r="F64" s="7">
        <f>D64+E64</f>
        <v>-3.0102999566398125</v>
      </c>
      <c r="G64" s="1">
        <v>2.036</v>
      </c>
    </row>
    <row r="65" spans="1:17" x14ac:dyDescent="0.25">
      <c r="C65" s="1">
        <v>10</v>
      </c>
      <c r="D65" s="7">
        <f t="shared" ref="D65:D68" si="6">10*LOG(C65/0.001)</f>
        <v>40</v>
      </c>
      <c r="E65">
        <v>-40</v>
      </c>
      <c r="F65" s="7">
        <f t="shared" ref="F65:F68" si="7">D65+E65</f>
        <v>0</v>
      </c>
      <c r="G65" s="1"/>
    </row>
    <row r="66" spans="1:17" x14ac:dyDescent="0.25">
      <c r="C66" s="1">
        <v>20</v>
      </c>
      <c r="D66" s="7">
        <f t="shared" si="6"/>
        <v>43.010299956639813</v>
      </c>
      <c r="E66">
        <v>-40</v>
      </c>
      <c r="F66" s="7">
        <f t="shared" si="7"/>
        <v>3.0102999566398125</v>
      </c>
      <c r="G66" s="1"/>
    </row>
    <row r="67" spans="1:17" x14ac:dyDescent="0.25">
      <c r="C67" s="1">
        <v>50</v>
      </c>
      <c r="D67" s="7">
        <f t="shared" si="6"/>
        <v>46.989700043360187</v>
      </c>
      <c r="E67">
        <v>-40</v>
      </c>
      <c r="F67" s="7">
        <f t="shared" si="7"/>
        <v>6.9897000433601875</v>
      </c>
      <c r="G67" s="6"/>
    </row>
    <row r="68" spans="1:17" x14ac:dyDescent="0.25">
      <c r="C68" s="1">
        <v>100</v>
      </c>
      <c r="D68" s="7">
        <f t="shared" si="6"/>
        <v>50</v>
      </c>
      <c r="E68">
        <v>-40</v>
      </c>
      <c r="F68" s="7">
        <f t="shared" si="7"/>
        <v>10</v>
      </c>
      <c r="G68" s="1">
        <v>2.3479999999999999</v>
      </c>
    </row>
    <row r="76" spans="1:17" x14ac:dyDescent="0.25">
      <c r="Q76" t="s">
        <v>101</v>
      </c>
    </row>
    <row r="77" spans="1:17" x14ac:dyDescent="0.25">
      <c r="A77" s="47" t="s">
        <v>103</v>
      </c>
      <c r="C77" t="s">
        <v>113</v>
      </c>
      <c r="Q77" t="s">
        <v>102</v>
      </c>
    </row>
    <row r="78" spans="1:17" x14ac:dyDescent="0.25">
      <c r="C78" s="41" t="s">
        <v>20</v>
      </c>
      <c r="D78" s="41" t="s">
        <v>19</v>
      </c>
      <c r="E78" s="40" t="s">
        <v>85</v>
      </c>
      <c r="F78" s="40" t="s">
        <v>76</v>
      </c>
      <c r="G78" s="41" t="s">
        <v>95</v>
      </c>
    </row>
    <row r="79" spans="1:17" x14ac:dyDescent="0.25">
      <c r="C79" s="41"/>
      <c r="D79" s="41"/>
      <c r="E79" s="40"/>
      <c r="F79" s="40"/>
      <c r="G79" s="41"/>
      <c r="Q79" s="36" t="s">
        <v>108</v>
      </c>
    </row>
    <row r="80" spans="1:17" x14ac:dyDescent="0.25">
      <c r="C80" s="1">
        <v>5</v>
      </c>
      <c r="D80" s="7">
        <f>10*LOG(C80/0.001)</f>
        <v>36.989700043360187</v>
      </c>
      <c r="E80">
        <v>-40</v>
      </c>
      <c r="F80" s="7">
        <f>D80+E80</f>
        <v>-3.0102999566398125</v>
      </c>
      <c r="G80" s="1">
        <v>2.04</v>
      </c>
    </row>
    <row r="81" spans="1:20" x14ac:dyDescent="0.25">
      <c r="C81" s="1">
        <v>10</v>
      </c>
      <c r="D81" s="7">
        <f t="shared" ref="D81:D84" si="8">10*LOG(C81/0.001)</f>
        <v>40</v>
      </c>
      <c r="E81">
        <v>-40</v>
      </c>
      <c r="F81" s="7">
        <f t="shared" ref="F81:F84" si="9">D81+E81</f>
        <v>0</v>
      </c>
      <c r="G81" s="1"/>
    </row>
    <row r="82" spans="1:20" x14ac:dyDescent="0.25">
      <c r="C82" s="1">
        <v>20</v>
      </c>
      <c r="D82" s="7">
        <f t="shared" si="8"/>
        <v>43.010299956639813</v>
      </c>
      <c r="E82">
        <v>-40</v>
      </c>
      <c r="F82" s="7">
        <f t="shared" si="9"/>
        <v>3.0102999566398125</v>
      </c>
      <c r="G82" s="1"/>
    </row>
    <row r="83" spans="1:20" x14ac:dyDescent="0.25">
      <c r="C83" s="1">
        <v>50</v>
      </c>
      <c r="D83" s="7">
        <f t="shared" si="8"/>
        <v>46.989700043360187</v>
      </c>
      <c r="E83">
        <v>-40</v>
      </c>
      <c r="F83" s="7">
        <f t="shared" si="9"/>
        <v>6.9897000433601875</v>
      </c>
      <c r="G83" s="6"/>
    </row>
    <row r="84" spans="1:20" x14ac:dyDescent="0.25">
      <c r="C84" s="1">
        <v>100</v>
      </c>
      <c r="D84" s="7">
        <f t="shared" si="8"/>
        <v>50</v>
      </c>
      <c r="E84">
        <v>-40</v>
      </c>
      <c r="F84" s="7">
        <f t="shared" si="9"/>
        <v>10</v>
      </c>
      <c r="G84" s="1">
        <v>2.3479999999999999</v>
      </c>
    </row>
    <row r="93" spans="1:20" x14ac:dyDescent="0.25">
      <c r="Q93" t="s">
        <v>101</v>
      </c>
    </row>
    <row r="94" spans="1:20" x14ac:dyDescent="0.25">
      <c r="A94" s="46" t="s">
        <v>106</v>
      </c>
      <c r="C94" t="s">
        <v>114</v>
      </c>
      <c r="Q94" t="s">
        <v>102</v>
      </c>
    </row>
    <row r="95" spans="1:20" x14ac:dyDescent="0.25">
      <c r="C95" s="41" t="s">
        <v>20</v>
      </c>
      <c r="D95" s="41" t="s">
        <v>19</v>
      </c>
      <c r="E95" s="40" t="s">
        <v>85</v>
      </c>
      <c r="F95" s="40" t="s">
        <v>76</v>
      </c>
      <c r="G95" s="41" t="s">
        <v>95</v>
      </c>
    </row>
    <row r="96" spans="1:20" x14ac:dyDescent="0.25">
      <c r="C96" s="41"/>
      <c r="D96" s="41"/>
      <c r="E96" s="40"/>
      <c r="F96" s="40"/>
      <c r="G96" s="41"/>
      <c r="Q96" s="36" t="s">
        <v>107</v>
      </c>
      <c r="R96" s="36"/>
      <c r="S96" s="36"/>
      <c r="T96" s="36"/>
    </row>
    <row r="97" spans="3:17" x14ac:dyDescent="0.25">
      <c r="C97" s="1">
        <v>5</v>
      </c>
      <c r="D97" s="7">
        <f>10*LOG(C97/0.001)</f>
        <v>36.989700043360187</v>
      </c>
      <c r="E97">
        <v>-40</v>
      </c>
      <c r="F97" s="7">
        <f>D97+E97</f>
        <v>-3.0102999566398125</v>
      </c>
      <c r="G97" s="1">
        <v>2.036</v>
      </c>
    </row>
    <row r="98" spans="3:17" x14ac:dyDescent="0.25">
      <c r="C98" s="1">
        <v>10</v>
      </c>
      <c r="D98" s="7">
        <f t="shared" ref="D98:D101" si="10">10*LOG(C98/0.001)</f>
        <v>40</v>
      </c>
      <c r="E98">
        <v>-40</v>
      </c>
      <c r="F98" s="7">
        <f t="shared" ref="F98:F101" si="11">D98+E98</f>
        <v>0</v>
      </c>
      <c r="G98" s="1"/>
      <c r="H98" s="1"/>
    </row>
    <row r="99" spans="3:17" x14ac:dyDescent="0.25">
      <c r="C99" s="1">
        <v>20</v>
      </c>
      <c r="D99" s="7">
        <f t="shared" si="10"/>
        <v>43.010299956639813</v>
      </c>
      <c r="E99">
        <v>-40</v>
      </c>
      <c r="F99" s="7">
        <f t="shared" si="11"/>
        <v>3.0102999566398125</v>
      </c>
      <c r="G99" s="1"/>
      <c r="H99" s="1"/>
    </row>
    <row r="100" spans="3:17" x14ac:dyDescent="0.25">
      <c r="C100" s="1">
        <v>50</v>
      </c>
      <c r="D100" s="7">
        <f t="shared" si="10"/>
        <v>46.989700043360187</v>
      </c>
      <c r="E100">
        <v>-40</v>
      </c>
      <c r="F100" s="7">
        <f t="shared" si="11"/>
        <v>6.9897000433601875</v>
      </c>
      <c r="G100" s="6"/>
      <c r="H100" s="6"/>
    </row>
    <row r="101" spans="3:17" x14ac:dyDescent="0.25">
      <c r="C101" s="1">
        <v>100</v>
      </c>
      <c r="D101" s="7">
        <f t="shared" si="10"/>
        <v>50</v>
      </c>
      <c r="E101">
        <v>-40</v>
      </c>
      <c r="F101" s="7">
        <f t="shared" si="11"/>
        <v>10</v>
      </c>
      <c r="G101" s="1">
        <v>2.3439999999999999</v>
      </c>
    </row>
    <row r="112" spans="3:17" x14ac:dyDescent="0.25">
      <c r="Q112" t="s">
        <v>101</v>
      </c>
    </row>
    <row r="113" spans="1:20" x14ac:dyDescent="0.25">
      <c r="A113" s="48" t="s">
        <v>106</v>
      </c>
      <c r="C113" t="s">
        <v>116</v>
      </c>
      <c r="Q113" t="s">
        <v>102</v>
      </c>
    </row>
    <row r="114" spans="1:20" x14ac:dyDescent="0.25">
      <c r="C114" s="41" t="s">
        <v>20</v>
      </c>
      <c r="D114" s="41" t="s">
        <v>19</v>
      </c>
      <c r="E114" s="40" t="s">
        <v>85</v>
      </c>
      <c r="F114" s="40" t="s">
        <v>76</v>
      </c>
      <c r="G114" s="41" t="s">
        <v>95</v>
      </c>
    </row>
    <row r="115" spans="1:20" x14ac:dyDescent="0.25">
      <c r="C115" s="41"/>
      <c r="D115" s="41"/>
      <c r="E115" s="40"/>
      <c r="F115" s="40"/>
      <c r="G115" s="41"/>
      <c r="Q115" s="36" t="s">
        <v>115</v>
      </c>
      <c r="R115" s="36"/>
      <c r="S115" s="36"/>
      <c r="T115" s="36"/>
    </row>
    <row r="116" spans="1:20" x14ac:dyDescent="0.25">
      <c r="C116" s="1">
        <v>5</v>
      </c>
      <c r="D116" s="7">
        <f>10*LOG(C116/0.001)</f>
        <v>36.989700043360187</v>
      </c>
      <c r="E116">
        <v>-40</v>
      </c>
      <c r="F116" s="7">
        <f>D116+E116</f>
        <v>-3.0102999566398125</v>
      </c>
      <c r="G116" s="1">
        <v>2.016</v>
      </c>
    </row>
    <row r="117" spans="1:20" x14ac:dyDescent="0.25">
      <c r="C117" s="1">
        <v>10</v>
      </c>
      <c r="D117" s="7">
        <f t="shared" ref="D117:D120" si="12">10*LOG(C117/0.001)</f>
        <v>40</v>
      </c>
      <c r="E117">
        <v>-40</v>
      </c>
      <c r="F117" s="7">
        <f t="shared" ref="F117:F120" si="13">D117+E117</f>
        <v>0</v>
      </c>
      <c r="G117" s="1"/>
      <c r="H117" s="1"/>
    </row>
    <row r="118" spans="1:20" x14ac:dyDescent="0.25">
      <c r="C118" s="1">
        <v>20</v>
      </c>
      <c r="D118" s="7">
        <f t="shared" si="12"/>
        <v>43.010299956639813</v>
      </c>
      <c r="E118">
        <v>-40</v>
      </c>
      <c r="F118" s="7">
        <f t="shared" si="13"/>
        <v>3.0102999566398125</v>
      </c>
      <c r="G118" s="1"/>
      <c r="H118" s="1"/>
    </row>
    <row r="119" spans="1:20" x14ac:dyDescent="0.25">
      <c r="C119" s="1">
        <v>50</v>
      </c>
      <c r="D119" s="7">
        <f t="shared" si="12"/>
        <v>46.989700043360187</v>
      </c>
      <c r="E119">
        <v>-40</v>
      </c>
      <c r="F119" s="7">
        <f t="shared" si="13"/>
        <v>6.9897000433601875</v>
      </c>
      <c r="G119" s="6"/>
      <c r="H119" s="6"/>
    </row>
    <row r="120" spans="1:20" x14ac:dyDescent="0.25">
      <c r="C120" s="1">
        <v>100</v>
      </c>
      <c r="D120" s="7">
        <f t="shared" si="12"/>
        <v>50</v>
      </c>
      <c r="E120">
        <v>-40</v>
      </c>
      <c r="F120" s="7">
        <f t="shared" si="13"/>
        <v>10</v>
      </c>
      <c r="G120" s="1">
        <v>2.3279999999999998</v>
      </c>
    </row>
    <row r="131" spans="1:20" x14ac:dyDescent="0.25">
      <c r="A131" s="47" t="s">
        <v>103</v>
      </c>
      <c r="C131" t="s">
        <v>100</v>
      </c>
    </row>
    <row r="132" spans="1:20" x14ac:dyDescent="0.25">
      <c r="C132" s="41" t="s">
        <v>20</v>
      </c>
      <c r="D132" s="41" t="s">
        <v>19</v>
      </c>
      <c r="E132" s="40" t="s">
        <v>85</v>
      </c>
      <c r="F132" s="40" t="s">
        <v>76</v>
      </c>
      <c r="G132" s="41" t="s">
        <v>95</v>
      </c>
      <c r="Q132" t="s">
        <v>102</v>
      </c>
    </row>
    <row r="133" spans="1:20" x14ac:dyDescent="0.25">
      <c r="C133" s="41"/>
      <c r="D133" s="41"/>
      <c r="E133" s="40"/>
      <c r="F133" s="40"/>
      <c r="G133" s="41"/>
    </row>
    <row r="134" spans="1:20" x14ac:dyDescent="0.25">
      <c r="C134" s="1">
        <v>5</v>
      </c>
      <c r="D134" s="7">
        <f>10*LOG(C134/0.001)</f>
        <v>36.989700043360187</v>
      </c>
      <c r="E134">
        <v>-40</v>
      </c>
      <c r="F134" s="7">
        <f>D134+E134</f>
        <v>-3.0102999566398125</v>
      </c>
      <c r="G134" s="1">
        <v>2.028</v>
      </c>
      <c r="Q134" s="36" t="s">
        <v>117</v>
      </c>
      <c r="R134" s="36"/>
      <c r="S134" s="36"/>
      <c r="T134" s="36"/>
    </row>
    <row r="135" spans="1:20" x14ac:dyDescent="0.25">
      <c r="C135" s="1">
        <v>10</v>
      </c>
      <c r="D135" s="7">
        <f t="shared" ref="D135:D139" si="14">10*LOG(C135/0.001)</f>
        <v>40</v>
      </c>
      <c r="E135">
        <v>-40</v>
      </c>
      <c r="F135" s="7">
        <f t="shared" ref="F135:F139" si="15">D135+E135</f>
        <v>0</v>
      </c>
      <c r="G135" s="1"/>
    </row>
    <row r="136" spans="1:20" x14ac:dyDescent="0.25">
      <c r="C136" s="1">
        <v>20</v>
      </c>
      <c r="D136" s="7">
        <f t="shared" si="14"/>
        <v>43.010299956639813</v>
      </c>
      <c r="E136">
        <v>-40</v>
      </c>
      <c r="F136" s="7">
        <f t="shared" si="15"/>
        <v>3.0102999566398125</v>
      </c>
      <c r="G136" s="1"/>
    </row>
    <row r="137" spans="1:20" x14ac:dyDescent="0.25">
      <c r="C137" s="1">
        <v>50</v>
      </c>
      <c r="D137" s="7">
        <f t="shared" si="14"/>
        <v>46.989700043360187</v>
      </c>
      <c r="E137">
        <v>-40</v>
      </c>
      <c r="F137" s="7">
        <f t="shared" si="15"/>
        <v>6.9897000433601875</v>
      </c>
      <c r="G137" s="6"/>
    </row>
    <row r="138" spans="1:20" x14ac:dyDescent="0.25">
      <c r="C138" s="1">
        <v>70</v>
      </c>
      <c r="D138" s="7">
        <f t="shared" si="14"/>
        <v>48.450980400142569</v>
      </c>
      <c r="E138">
        <v>-40</v>
      </c>
      <c r="F138" s="7">
        <f t="shared" si="15"/>
        <v>8.4509804001425692</v>
      </c>
      <c r="G138" s="6"/>
    </row>
    <row r="139" spans="1:20" x14ac:dyDescent="0.25">
      <c r="C139" s="1">
        <v>100</v>
      </c>
      <c r="D139" s="7">
        <f t="shared" si="14"/>
        <v>50</v>
      </c>
      <c r="E139">
        <v>-40</v>
      </c>
      <c r="F139" s="7">
        <f t="shared" si="15"/>
        <v>10</v>
      </c>
      <c r="G139" s="1">
        <v>2.3439999999999999</v>
      </c>
    </row>
    <row r="150" spans="1:20" x14ac:dyDescent="0.25">
      <c r="Q150" t="s">
        <v>102</v>
      </c>
    </row>
    <row r="151" spans="1:20" x14ac:dyDescent="0.25">
      <c r="A151" s="47" t="s">
        <v>103</v>
      </c>
      <c r="C151" t="s">
        <v>118</v>
      </c>
    </row>
    <row r="152" spans="1:20" x14ac:dyDescent="0.25">
      <c r="C152" s="41" t="s">
        <v>20</v>
      </c>
      <c r="D152" s="41" t="s">
        <v>19</v>
      </c>
      <c r="E152" s="40" t="s">
        <v>85</v>
      </c>
      <c r="F152" s="40" t="s">
        <v>76</v>
      </c>
      <c r="G152" s="41" t="s">
        <v>95</v>
      </c>
      <c r="Q152" s="36" t="s">
        <v>117</v>
      </c>
      <c r="R152" s="36"/>
      <c r="S152" s="36"/>
      <c r="T152" s="36"/>
    </row>
    <row r="153" spans="1:20" x14ac:dyDescent="0.25">
      <c r="C153" s="41"/>
      <c r="D153" s="41"/>
      <c r="E153" s="40"/>
      <c r="F153" s="40"/>
      <c r="G153" s="41"/>
    </row>
    <row r="154" spans="1:20" x14ac:dyDescent="0.25">
      <c r="C154" s="1">
        <v>5</v>
      </c>
      <c r="D154" s="7">
        <f>10*LOG(C154/0.001)</f>
        <v>36.989700043360187</v>
      </c>
      <c r="E154">
        <v>-40</v>
      </c>
      <c r="F154" s="7">
        <f>D154+E154</f>
        <v>-3.0102999566398125</v>
      </c>
      <c r="G154" s="1">
        <v>2.028</v>
      </c>
    </row>
    <row r="155" spans="1:20" x14ac:dyDescent="0.25">
      <c r="C155" s="1">
        <v>10</v>
      </c>
      <c r="D155" s="7">
        <f t="shared" ref="D155:D159" si="16">10*LOG(C155/0.001)</f>
        <v>40</v>
      </c>
      <c r="E155">
        <v>-40</v>
      </c>
      <c r="F155" s="7">
        <f t="shared" ref="F155:F159" si="17">D155+E155</f>
        <v>0</v>
      </c>
      <c r="G155" s="1"/>
    </row>
    <row r="156" spans="1:20" x14ac:dyDescent="0.25">
      <c r="C156" s="1">
        <v>20</v>
      </c>
      <c r="D156" s="7">
        <f t="shared" si="16"/>
        <v>43.010299956639813</v>
      </c>
      <c r="E156">
        <v>-40</v>
      </c>
      <c r="F156" s="7">
        <f t="shared" si="17"/>
        <v>3.0102999566398125</v>
      </c>
      <c r="G156" s="1"/>
    </row>
    <row r="157" spans="1:20" x14ac:dyDescent="0.25">
      <c r="C157" s="1">
        <v>50</v>
      </c>
      <c r="D157" s="7">
        <f t="shared" si="16"/>
        <v>46.989700043360187</v>
      </c>
      <c r="E157">
        <v>-40</v>
      </c>
      <c r="F157" s="7">
        <f t="shared" si="17"/>
        <v>6.9897000433601875</v>
      </c>
      <c r="G157" s="6"/>
    </row>
    <row r="158" spans="1:20" x14ac:dyDescent="0.25">
      <c r="C158" s="1">
        <v>70</v>
      </c>
      <c r="D158" s="7">
        <f t="shared" si="16"/>
        <v>48.450980400142569</v>
      </c>
      <c r="E158">
        <v>-40</v>
      </c>
      <c r="F158" s="7">
        <f t="shared" si="17"/>
        <v>8.4509804001425692</v>
      </c>
      <c r="G158" s="6"/>
    </row>
    <row r="159" spans="1:20" x14ac:dyDescent="0.25">
      <c r="C159" s="1">
        <v>100</v>
      </c>
      <c r="D159" s="7">
        <f t="shared" si="16"/>
        <v>50</v>
      </c>
      <c r="E159">
        <v>-40</v>
      </c>
      <c r="F159" s="7">
        <f t="shared" si="17"/>
        <v>10</v>
      </c>
      <c r="G159" s="1">
        <v>2.3439999999999999</v>
      </c>
    </row>
    <row r="170" spans="1:20" x14ac:dyDescent="0.25">
      <c r="A170" s="47" t="s">
        <v>103</v>
      </c>
      <c r="C170" t="s">
        <v>104</v>
      </c>
    </row>
    <row r="171" spans="1:20" x14ac:dyDescent="0.25">
      <c r="C171" s="41" t="s">
        <v>20</v>
      </c>
      <c r="D171" s="41" t="s">
        <v>19</v>
      </c>
      <c r="E171" s="40" t="s">
        <v>85</v>
      </c>
      <c r="F171" s="40" t="s">
        <v>76</v>
      </c>
      <c r="G171" s="41" t="s">
        <v>95</v>
      </c>
      <c r="Q171" t="s">
        <v>102</v>
      </c>
    </row>
    <row r="172" spans="1:20" x14ac:dyDescent="0.25">
      <c r="C172" s="41"/>
      <c r="D172" s="41"/>
      <c r="E172" s="40"/>
      <c r="F172" s="40"/>
      <c r="G172" s="41"/>
    </row>
    <row r="173" spans="1:20" x14ac:dyDescent="0.25">
      <c r="C173" s="1">
        <v>5</v>
      </c>
      <c r="D173" s="7">
        <f>10*LOG(C173/0.001)</f>
        <v>36.989700043360187</v>
      </c>
      <c r="E173">
        <v>-40</v>
      </c>
      <c r="F173" s="7">
        <f>D173+E173</f>
        <v>-3.0102999566398125</v>
      </c>
      <c r="G173" s="1">
        <v>2.028</v>
      </c>
      <c r="Q173" s="36" t="s">
        <v>119</v>
      </c>
      <c r="R173" s="36"/>
      <c r="S173" s="36"/>
      <c r="T173" s="36"/>
    </row>
    <row r="174" spans="1:20" x14ac:dyDescent="0.25">
      <c r="C174" s="1">
        <v>10</v>
      </c>
      <c r="D174" s="7">
        <f t="shared" ref="D174:D178" si="18">10*LOG(C174/0.001)</f>
        <v>40</v>
      </c>
      <c r="E174">
        <v>-40</v>
      </c>
      <c r="F174" s="7">
        <f t="shared" ref="F174:F178" si="19">D174+E174</f>
        <v>0</v>
      </c>
      <c r="G174" s="1"/>
    </row>
    <row r="175" spans="1:20" x14ac:dyDescent="0.25">
      <c r="C175" s="1">
        <v>20</v>
      </c>
      <c r="D175" s="7">
        <f t="shared" si="18"/>
        <v>43.010299956639813</v>
      </c>
      <c r="E175">
        <v>-40</v>
      </c>
      <c r="F175" s="7">
        <f t="shared" si="19"/>
        <v>3.0102999566398125</v>
      </c>
      <c r="G175" s="1"/>
    </row>
    <row r="176" spans="1:20" x14ac:dyDescent="0.25">
      <c r="C176" s="1">
        <v>50</v>
      </c>
      <c r="D176" s="7">
        <f t="shared" si="18"/>
        <v>46.989700043360187</v>
      </c>
      <c r="E176">
        <v>-40</v>
      </c>
      <c r="F176" s="7">
        <f t="shared" si="19"/>
        <v>6.9897000433601875</v>
      </c>
      <c r="G176" s="6"/>
    </row>
    <row r="177" spans="1:17" x14ac:dyDescent="0.25">
      <c r="C177" s="1">
        <v>70</v>
      </c>
      <c r="D177" s="7">
        <f t="shared" si="18"/>
        <v>48.450980400142569</v>
      </c>
      <c r="E177">
        <v>-40</v>
      </c>
      <c r="F177" s="7">
        <f t="shared" si="19"/>
        <v>8.4509804001425692</v>
      </c>
      <c r="G177" s="6"/>
    </row>
    <row r="178" spans="1:17" x14ac:dyDescent="0.25">
      <c r="C178" s="1">
        <v>100</v>
      </c>
      <c r="D178" s="7">
        <f t="shared" si="18"/>
        <v>50</v>
      </c>
      <c r="E178">
        <v>-40</v>
      </c>
      <c r="F178" s="7">
        <f t="shared" si="19"/>
        <v>10</v>
      </c>
      <c r="G178" s="1">
        <v>2.34</v>
      </c>
    </row>
    <row r="190" spans="1:17" x14ac:dyDescent="0.25">
      <c r="A190" s="47" t="s">
        <v>103</v>
      </c>
      <c r="C190" t="s">
        <v>120</v>
      </c>
    </row>
    <row r="191" spans="1:17" x14ac:dyDescent="0.25">
      <c r="C191" s="41" t="s">
        <v>20</v>
      </c>
      <c r="D191" s="41" t="s">
        <v>19</v>
      </c>
      <c r="E191" s="40" t="s">
        <v>85</v>
      </c>
      <c r="F191" s="40" t="s">
        <v>76</v>
      </c>
      <c r="G191" s="41" t="s">
        <v>95</v>
      </c>
      <c r="Q191" t="s">
        <v>102</v>
      </c>
    </row>
    <row r="192" spans="1:17" x14ac:dyDescent="0.25">
      <c r="C192" s="41"/>
      <c r="D192" s="41"/>
      <c r="E192" s="40"/>
      <c r="F192" s="40"/>
      <c r="G192" s="41"/>
    </row>
    <row r="193" spans="3:20" x14ac:dyDescent="0.25">
      <c r="C193" s="1">
        <v>5</v>
      </c>
      <c r="D193" s="7">
        <f>10*LOG(C193/0.001)</f>
        <v>36.989700043360187</v>
      </c>
      <c r="E193">
        <v>-40</v>
      </c>
      <c r="F193" s="7">
        <f>D193+E193</f>
        <v>-3.0102999566398125</v>
      </c>
      <c r="G193" s="1">
        <v>2.02</v>
      </c>
      <c r="Q193" s="36" t="s">
        <v>121</v>
      </c>
      <c r="R193" s="36"/>
      <c r="S193" s="36"/>
      <c r="T193" s="36"/>
    </row>
    <row r="194" spans="3:20" x14ac:dyDescent="0.25">
      <c r="C194" s="1">
        <v>10</v>
      </c>
      <c r="D194" s="7">
        <f t="shared" ref="D194:D198" si="20">10*LOG(C194/0.001)</f>
        <v>40</v>
      </c>
      <c r="E194">
        <v>-40</v>
      </c>
      <c r="F194" s="7">
        <f t="shared" ref="F194:F198" si="21">D194+E194</f>
        <v>0</v>
      </c>
      <c r="G194" s="1"/>
    </row>
    <row r="195" spans="3:20" x14ac:dyDescent="0.25">
      <c r="C195" s="1">
        <v>20</v>
      </c>
      <c r="D195" s="7">
        <f t="shared" si="20"/>
        <v>43.010299956639813</v>
      </c>
      <c r="E195">
        <v>-40</v>
      </c>
      <c r="F195" s="7">
        <f t="shared" si="21"/>
        <v>3.0102999566398125</v>
      </c>
      <c r="G195" s="1"/>
    </row>
    <row r="196" spans="3:20" x14ac:dyDescent="0.25">
      <c r="C196" s="1">
        <v>50</v>
      </c>
      <c r="D196" s="7">
        <f t="shared" si="20"/>
        <v>46.989700043360187</v>
      </c>
      <c r="E196">
        <v>-40</v>
      </c>
      <c r="F196" s="7">
        <f t="shared" si="21"/>
        <v>6.9897000433601875</v>
      </c>
      <c r="G196" s="6"/>
    </row>
    <row r="197" spans="3:20" x14ac:dyDescent="0.25">
      <c r="C197" s="1">
        <v>70</v>
      </c>
      <c r="D197" s="7">
        <f t="shared" si="20"/>
        <v>48.450980400142569</v>
      </c>
      <c r="E197">
        <v>-40</v>
      </c>
      <c r="F197" s="7">
        <f t="shared" si="21"/>
        <v>8.4509804001425692</v>
      </c>
      <c r="G197" s="6"/>
    </row>
    <row r="198" spans="3:20" x14ac:dyDescent="0.25">
      <c r="C198" s="1">
        <v>100</v>
      </c>
      <c r="D198" s="7">
        <f t="shared" si="20"/>
        <v>50</v>
      </c>
      <c r="E198">
        <v>-40</v>
      </c>
      <c r="F198" s="7">
        <f t="shared" si="21"/>
        <v>10</v>
      </c>
      <c r="G198" s="1">
        <v>2.3359999999999999</v>
      </c>
    </row>
  </sheetData>
  <mergeCells count="55">
    <mergeCell ref="C191:C192"/>
    <mergeCell ref="D191:D192"/>
    <mergeCell ref="E191:E192"/>
    <mergeCell ref="F191:F192"/>
    <mergeCell ref="G191:G192"/>
    <mergeCell ref="C171:C172"/>
    <mergeCell ref="D171:D172"/>
    <mergeCell ref="E171:E172"/>
    <mergeCell ref="F171:F172"/>
    <mergeCell ref="G171:G172"/>
    <mergeCell ref="C152:C153"/>
    <mergeCell ref="D152:D153"/>
    <mergeCell ref="E152:E153"/>
    <mergeCell ref="F152:F153"/>
    <mergeCell ref="G152:G153"/>
    <mergeCell ref="C114:C115"/>
    <mergeCell ref="D114:D115"/>
    <mergeCell ref="E114:E115"/>
    <mergeCell ref="F114:F115"/>
    <mergeCell ref="G114:G115"/>
    <mergeCell ref="C78:C79"/>
    <mergeCell ref="D78:D79"/>
    <mergeCell ref="E78:E79"/>
    <mergeCell ref="F78:F79"/>
    <mergeCell ref="G78:G79"/>
    <mergeCell ref="C8:C9"/>
    <mergeCell ref="D8:D9"/>
    <mergeCell ref="E8:E9"/>
    <mergeCell ref="F8:F9"/>
    <mergeCell ref="G8:G9"/>
    <mergeCell ref="C25:C26"/>
    <mergeCell ref="D25:D26"/>
    <mergeCell ref="E25:E26"/>
    <mergeCell ref="F25:F26"/>
    <mergeCell ref="G25:G26"/>
    <mergeCell ref="C62:C63"/>
    <mergeCell ref="D62:D63"/>
    <mergeCell ref="E62:E63"/>
    <mergeCell ref="F62:F63"/>
    <mergeCell ref="G62:G63"/>
    <mergeCell ref="C44:C45"/>
    <mergeCell ref="D44:D45"/>
    <mergeCell ref="E44:E45"/>
    <mergeCell ref="F44:F45"/>
    <mergeCell ref="G44:G45"/>
    <mergeCell ref="C132:C133"/>
    <mergeCell ref="D132:D133"/>
    <mergeCell ref="E132:E133"/>
    <mergeCell ref="F132:F133"/>
    <mergeCell ref="G132:G133"/>
    <mergeCell ref="C95:C96"/>
    <mergeCell ref="D95:D96"/>
    <mergeCell ref="E95:E96"/>
    <mergeCell ref="F95:F96"/>
    <mergeCell ref="G95:G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OriginalDesign</vt:lpstr>
      <vt:lpstr>ImprovedDesign</vt:lpstr>
      <vt:lpstr>Sheet3</vt:lpstr>
      <vt:lpstr>Sheet4</vt:lpstr>
      <vt:lpstr>Calibration per Band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Andrzej Mazur</dc:creator>
  <cp:lastModifiedBy>Andrzej Mazur</cp:lastModifiedBy>
  <dcterms:created xsi:type="dcterms:W3CDTF">2024-04-04T18:37:21Z</dcterms:created>
  <dcterms:modified xsi:type="dcterms:W3CDTF">2024-06-29T10:26:22Z</dcterms:modified>
</cp:coreProperties>
</file>